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95" windowHeight="8190"/>
  </bookViews>
  <sheets>
    <sheet name="Dados e cálculos" sheetId="1" r:id="rId1"/>
    <sheet name="curva dada" sheetId="4" r:id="rId2"/>
    <sheet name="Plan2" sheetId="2" r:id="rId3"/>
    <sheet name="Plan3" sheetId="3" r:id="rId4"/>
  </sheets>
  <calcPr calcId="145621"/>
</workbook>
</file>

<file path=xl/calcChain.xml><?xml version="1.0" encoding="utf-8"?>
<calcChain xmlns="http://schemas.openxmlformats.org/spreadsheetml/2006/main">
  <c r="D17" i="1" l="1"/>
  <c r="F7" i="1"/>
  <c r="E18" i="1"/>
  <c r="E19" i="1"/>
  <c r="E20" i="1"/>
  <c r="E21" i="1"/>
  <c r="E22" i="1"/>
  <c r="E17" i="1"/>
  <c r="B22" i="1"/>
  <c r="D19" i="1"/>
  <c r="G19" i="1"/>
  <c r="C19" i="1"/>
  <c r="D18" i="1" l="1"/>
  <c r="D20" i="1"/>
  <c r="D21" i="1"/>
  <c r="D22" i="1"/>
  <c r="C16" i="1"/>
  <c r="O11" i="1"/>
  <c r="O10" i="1"/>
  <c r="B19" i="1" s="1"/>
  <c r="F19" i="1" l="1"/>
  <c r="F9" i="1" s="1"/>
  <c r="B20" i="1"/>
  <c r="B18" i="1"/>
  <c r="B17" i="1"/>
  <c r="B21" i="1"/>
  <c r="I22" i="1"/>
  <c r="J22" i="1" s="1"/>
  <c r="K22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17" i="1"/>
  <c r="J17" i="1" s="1"/>
  <c r="K17" i="1" s="1"/>
  <c r="G17" i="1" l="1"/>
  <c r="C17" i="1"/>
  <c r="F17" i="1" s="1"/>
  <c r="G20" i="1"/>
  <c r="C20" i="1"/>
  <c r="F20" i="1" s="1"/>
  <c r="F10" i="1" s="1"/>
  <c r="G21" i="1"/>
  <c r="C21" i="1"/>
  <c r="F21" i="1" s="1"/>
  <c r="F11" i="1" s="1"/>
  <c r="G18" i="1"/>
  <c r="C18" i="1"/>
  <c r="F18" i="1" s="1"/>
  <c r="F8" i="1" s="1"/>
  <c r="G22" i="1"/>
  <c r="C22" i="1"/>
  <c r="F22" i="1" s="1"/>
  <c r="F12" i="1" s="1"/>
</calcChain>
</file>

<file path=xl/sharedStrings.xml><?xml version="1.0" encoding="utf-8"?>
<sst xmlns="http://schemas.openxmlformats.org/spreadsheetml/2006/main" count="58" uniqueCount="46">
  <si>
    <t>Inversor de frequência</t>
  </si>
  <si>
    <t>Δh (mm)</t>
  </si>
  <si>
    <t>t (s)</t>
  </si>
  <si>
    <t>Nm (KW)</t>
  </si>
  <si>
    <t>n (rpm)</t>
  </si>
  <si>
    <t>f (Hz)</t>
  </si>
  <si>
    <t>Tfluido (°C)</t>
  </si>
  <si>
    <t>he (cm)</t>
  </si>
  <si>
    <t>hs (cm)</t>
  </si>
  <si>
    <t>Atanque (m²)</t>
  </si>
  <si>
    <t>ΔZ (cm)</t>
  </si>
  <si>
    <t>Pme (mca)</t>
  </si>
  <si>
    <t>Zi (mm)</t>
  </si>
  <si>
    <t>Zf (mm)</t>
  </si>
  <si>
    <t>PHR adotado no chão</t>
  </si>
  <si>
    <t xml:space="preserve">Turma </t>
  </si>
  <si>
    <t>Pms (kgf/cm²)</t>
  </si>
  <si>
    <t>Tabela de Dados</t>
  </si>
  <si>
    <t>A</t>
  </si>
  <si>
    <t>B</t>
  </si>
  <si>
    <t>C</t>
  </si>
  <si>
    <t>D</t>
  </si>
  <si>
    <t>E</t>
  </si>
  <si>
    <t>F</t>
  </si>
  <si>
    <t>rotação síncrona (rpm)</t>
  </si>
  <si>
    <t>escorregamento</t>
  </si>
  <si>
    <t>Escorregamento (%)</t>
  </si>
  <si>
    <t>Q (L/s)</t>
  </si>
  <si>
    <t>entrada</t>
  </si>
  <si>
    <t>saída</t>
  </si>
  <si>
    <t>Dint (mm)</t>
  </si>
  <si>
    <t>A(cm²)</t>
  </si>
  <si>
    <r>
      <t>H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>(m)</t>
    </r>
  </si>
  <si>
    <r>
      <rPr>
        <sz val="10"/>
        <color theme="1"/>
        <rFont val="Symbol"/>
        <family val="1"/>
        <charset val="2"/>
      </rPr>
      <t>r</t>
    </r>
    <r>
      <rPr>
        <sz val="10"/>
        <color theme="1"/>
        <rFont val="Arial"/>
        <family val="2"/>
      </rPr>
      <t xml:space="preserve"> (kg/m³)</t>
    </r>
  </si>
  <si>
    <r>
      <rPr>
        <sz val="10"/>
        <color theme="1"/>
        <rFont val="Symbol"/>
        <family val="1"/>
        <charset val="2"/>
      </rPr>
      <t>n</t>
    </r>
    <r>
      <rPr>
        <sz val="10"/>
        <color theme="1"/>
        <rFont val="Arial"/>
        <family val="2"/>
      </rPr>
      <t>(m²/s)</t>
    </r>
  </si>
  <si>
    <t>água</t>
  </si>
  <si>
    <t>Hestática (m)</t>
  </si>
  <si>
    <t>Hest</t>
  </si>
  <si>
    <r>
      <t>p</t>
    </r>
    <r>
      <rPr>
        <vertAlign val="sub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(kgf/m²)</t>
    </r>
  </si>
  <si>
    <r>
      <t>p</t>
    </r>
    <r>
      <rPr>
        <vertAlign val="subscript"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(kgf/m²)</t>
    </r>
  </si>
  <si>
    <r>
      <t>p</t>
    </r>
    <r>
      <rPr>
        <vertAlign val="subscript"/>
        <sz val="10"/>
        <color theme="1"/>
        <rFont val="Arial"/>
        <family val="2"/>
      </rPr>
      <t>ms</t>
    </r>
    <r>
      <rPr>
        <sz val="10"/>
        <color theme="1"/>
        <rFont val="Arial"/>
        <family val="2"/>
      </rPr>
      <t xml:space="preserve"> (kgf/m²)</t>
    </r>
  </si>
  <si>
    <r>
      <rPr>
        <sz val="10"/>
        <color theme="1"/>
        <rFont val="Symbol"/>
        <family val="1"/>
        <charset val="2"/>
      </rPr>
      <t>h</t>
    </r>
    <r>
      <rPr>
        <vertAlign val="subscript"/>
        <sz val="10"/>
        <color theme="1"/>
        <rFont val="Arial"/>
        <family val="2"/>
      </rPr>
      <t>global</t>
    </r>
    <r>
      <rPr>
        <sz val="10"/>
        <color theme="1"/>
        <rFont val="Arial"/>
        <family val="2"/>
      </rPr>
      <t xml:space="preserve"> (%)</t>
    </r>
  </si>
  <si>
    <t>Conclusão</t>
  </si>
  <si>
    <t>assíncrono</t>
  </si>
  <si>
    <r>
      <t>1</t>
    </r>
    <r>
      <rPr>
        <vertAlign val="superscript"/>
        <sz val="10"/>
        <color theme="3"/>
        <rFont val="Arial"/>
        <family val="2"/>
      </rPr>
      <t>a</t>
    </r>
    <r>
      <rPr>
        <sz val="10"/>
        <color theme="3"/>
        <rFont val="Arial"/>
        <family val="2"/>
      </rPr>
      <t xml:space="preserve"> Questão</t>
    </r>
  </si>
  <si>
    <t>resolução do item c) que demonstra ser um motor assincrono 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</si>
</sst>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7" x14ac:knownFonts="1">
    <font>
      <sz val="10"/>
      <color theme="1"/>
      <name val="Arial"/>
      <family val="2"/>
    </font>
    <font>
      <b/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vertAlign val="superscript"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0" xfId="0" applyFont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CCI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'Dados e cálculos'!$C$15</c:f>
              <c:strCache>
                <c:ptCount val="1"/>
                <c:pt idx="0">
                  <c:v>HB(m)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tx2"/>
                </a:solidFill>
              </a:ln>
            </c:spPr>
            <c:trendlineType val="poly"/>
            <c:order val="2"/>
            <c:intercept val="1.2"/>
            <c:dispRSqr val="1"/>
            <c:dispEq val="1"/>
            <c:trendlineLbl>
              <c:layout/>
              <c:numFmt formatCode="Geral" sourceLinked="0"/>
              <c:txPr>
                <a:bodyPr/>
                <a:lstStyle/>
                <a:p>
                  <a:pPr>
                    <a:defRPr sz="1200">
                      <a:solidFill>
                        <a:schemeClr val="tx2"/>
                      </a:solidFill>
                    </a:defRPr>
                  </a:pPr>
                  <a:endParaRPr lang="pt-BR"/>
                </a:p>
              </c:txPr>
            </c:trendlineLbl>
          </c:trendline>
          <c:xVal>
            <c:numRef>
              <c:f>'Dados e cálculos'!$B$16:$B$22</c:f>
              <c:numCache>
                <c:formatCode>0,0</c:formatCode>
                <c:ptCount val="7"/>
                <c:pt idx="0" formatCode="Geral">
                  <c:v>0</c:v>
                </c:pt>
                <c:pt idx="1">
                  <c:v>1.2447444124806375</c:v>
                </c:pt>
                <c:pt idx="2">
                  <c:v>1.5734265734265735</c:v>
                </c:pt>
                <c:pt idx="3">
                  <c:v>1.8613500992720053</c:v>
                </c:pt>
                <c:pt idx="4">
                  <c:v>2.1844660194174756</c:v>
                </c:pt>
                <c:pt idx="5">
                  <c:v>2.7439024390243905</c:v>
                </c:pt>
                <c:pt idx="6">
                  <c:v>3.3185840707964607</c:v>
                </c:pt>
              </c:numCache>
            </c:numRef>
          </c:xVal>
          <c:yVal>
            <c:numRef>
              <c:f>'Dados e cálculos'!$C$16:$C$22</c:f>
              <c:numCache>
                <c:formatCode>0,0</c:formatCode>
                <c:ptCount val="7"/>
                <c:pt idx="0">
                  <c:v>1.2</c:v>
                </c:pt>
                <c:pt idx="1">
                  <c:v>3.6483146960675157</c:v>
                </c:pt>
                <c:pt idx="2">
                  <c:v>4.9987094723458361</c:v>
                </c:pt>
                <c:pt idx="3">
                  <c:v>6.4232901598842114</c:v>
                </c:pt>
                <c:pt idx="4">
                  <c:v>8.2907257988500316</c:v>
                </c:pt>
                <c:pt idx="5">
                  <c:v>12.195984904818561</c:v>
                </c:pt>
                <c:pt idx="6">
                  <c:v>17.094772495888485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23808"/>
        <c:axId val="91625728"/>
      </c:scatterChart>
      <c:valAx>
        <c:axId val="9162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Q(L/s)</a:t>
                </a:r>
              </a:p>
            </c:rich>
          </c:tx>
          <c:layout/>
          <c:overlay val="0"/>
        </c:title>
        <c:numFmt formatCode="Geral" sourceLinked="1"/>
        <c:majorTickMark val="in"/>
        <c:minorTickMark val="in"/>
        <c:tickLblPos val="nextTo"/>
        <c:crossAx val="91625728"/>
        <c:crosses val="autoZero"/>
        <c:crossBetween val="midCat"/>
      </c:valAx>
      <c:valAx>
        <c:axId val="9162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H(m)</a:t>
                </a:r>
              </a:p>
            </c:rich>
          </c:tx>
          <c:layout/>
          <c:overlay val="0"/>
        </c:title>
        <c:numFmt formatCode="0,0" sourceLinked="1"/>
        <c:majorTickMark val="in"/>
        <c:minorTickMark val="in"/>
        <c:tickLblPos val="nextTo"/>
        <c:crossAx val="9162380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26</xdr:row>
          <xdr:rowOff>38100</xdr:rowOff>
        </xdr:from>
        <xdr:to>
          <xdr:col>9</xdr:col>
          <xdr:colOff>485775</xdr:colOff>
          <xdr:row>38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6379" cy="602155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9"/>
  <sheetViews>
    <sheetView tabSelected="1" topLeftCell="A3" workbookViewId="0">
      <selection activeCell="D24" sqref="D24"/>
    </sheetView>
  </sheetViews>
  <sheetFormatPr defaultRowHeight="12.75" x14ac:dyDescent="0.2"/>
  <cols>
    <col min="1" max="1" width="12.28515625" customWidth="1"/>
    <col min="5" max="5" width="10.140625" bestFit="1" customWidth="1"/>
    <col min="6" max="6" width="13.5703125" customWidth="1"/>
    <col min="8" max="8" width="12.7109375" customWidth="1"/>
    <col min="9" max="9" width="20.5703125" style="1" bestFit="1" customWidth="1"/>
    <col min="10" max="10" width="15.5703125" customWidth="1"/>
    <col min="11" max="11" width="20.85546875" customWidth="1"/>
    <col min="14" max="14" width="14.42578125" customWidth="1"/>
  </cols>
  <sheetData>
    <row r="2" spans="1:15" x14ac:dyDescent="0.2">
      <c r="A2" s="6"/>
      <c r="B2" s="6"/>
      <c r="K2" s="9"/>
    </row>
    <row r="3" spans="1:15" ht="14.25" x14ac:dyDescent="0.2">
      <c r="A3" s="28" t="s">
        <v>44</v>
      </c>
      <c r="C3" t="s">
        <v>0</v>
      </c>
      <c r="K3" s="9"/>
    </row>
    <row r="5" spans="1:15" ht="13.5" thickBot="1" x14ac:dyDescent="0.25">
      <c r="A5" s="9"/>
      <c r="C5" s="31" t="s">
        <v>17</v>
      </c>
      <c r="D5" s="31"/>
      <c r="E5" s="31"/>
      <c r="F5" s="31"/>
      <c r="K5" s="9" t="s">
        <v>14</v>
      </c>
    </row>
    <row r="6" spans="1:15" ht="13.5" thickBot="1" x14ac:dyDescent="0.25">
      <c r="A6" s="12" t="s">
        <v>15</v>
      </c>
      <c r="B6" s="13" t="s">
        <v>1</v>
      </c>
      <c r="C6" s="14" t="s">
        <v>2</v>
      </c>
      <c r="D6" s="13" t="s">
        <v>3</v>
      </c>
      <c r="E6" s="14" t="s">
        <v>11</v>
      </c>
      <c r="F6" s="22" t="s">
        <v>16</v>
      </c>
      <c r="G6" s="14" t="s">
        <v>4</v>
      </c>
      <c r="H6" s="13" t="s">
        <v>5</v>
      </c>
      <c r="K6" s="18" t="s">
        <v>30</v>
      </c>
      <c r="L6" s="18" t="s">
        <v>31</v>
      </c>
      <c r="N6" s="4"/>
      <c r="O6" s="2"/>
    </row>
    <row r="7" spans="1:15" ht="13.5" thickBot="1" x14ac:dyDescent="0.25">
      <c r="A7" s="16" t="s">
        <v>18</v>
      </c>
      <c r="B7" s="16">
        <v>100</v>
      </c>
      <c r="C7" s="16">
        <v>45.19</v>
      </c>
      <c r="D7" s="16">
        <v>0.24299999999999999</v>
      </c>
      <c r="E7" s="16">
        <v>-1</v>
      </c>
      <c r="F7" s="23">
        <f>F17/10000</f>
        <v>0.25344564093273469</v>
      </c>
      <c r="G7" s="16">
        <v>1480</v>
      </c>
      <c r="H7" s="16">
        <v>25</v>
      </c>
      <c r="J7" s="15" t="s">
        <v>28</v>
      </c>
      <c r="K7" s="15">
        <v>40.799999999999997</v>
      </c>
      <c r="L7" s="15">
        <v>13.1</v>
      </c>
      <c r="N7" s="5" t="s">
        <v>6</v>
      </c>
      <c r="O7" s="3">
        <v>23</v>
      </c>
    </row>
    <row r="8" spans="1:15" ht="13.5" thickBot="1" x14ac:dyDescent="0.25">
      <c r="A8" s="16" t="s">
        <v>19</v>
      </c>
      <c r="B8" s="16">
        <v>100</v>
      </c>
      <c r="C8" s="16">
        <v>35.75</v>
      </c>
      <c r="D8" s="16">
        <v>0.33400000000000002</v>
      </c>
      <c r="E8" s="16">
        <v>-1</v>
      </c>
      <c r="F8" s="23">
        <f t="shared" ref="F8:F12" si="0">F18/10000</f>
        <v>0.38814751986649715</v>
      </c>
      <c r="G8" s="16">
        <v>1761</v>
      </c>
      <c r="H8" s="16">
        <v>30</v>
      </c>
      <c r="J8" s="15"/>
      <c r="K8" s="15"/>
      <c r="L8" s="15"/>
      <c r="N8" s="5" t="s">
        <v>7</v>
      </c>
      <c r="O8" s="3">
        <v>32</v>
      </c>
    </row>
    <row r="9" spans="1:15" ht="13.5" thickBot="1" x14ac:dyDescent="0.25">
      <c r="A9" s="16" t="s">
        <v>20</v>
      </c>
      <c r="B9" s="16">
        <v>100</v>
      </c>
      <c r="C9" s="16">
        <v>30.22</v>
      </c>
      <c r="D9" s="16">
        <v>0.46600000000000003</v>
      </c>
      <c r="E9" s="16">
        <v>-1</v>
      </c>
      <c r="F9" s="23">
        <f t="shared" si="0"/>
        <v>0.53024944344845004</v>
      </c>
      <c r="G9" s="16">
        <v>2049</v>
      </c>
      <c r="H9" s="16">
        <v>35</v>
      </c>
      <c r="J9" s="15" t="s">
        <v>29</v>
      </c>
      <c r="K9" s="15">
        <v>40.799999999999997</v>
      </c>
      <c r="L9" s="15">
        <v>13.1</v>
      </c>
      <c r="N9" s="5" t="s">
        <v>8</v>
      </c>
      <c r="O9" s="3">
        <v>14</v>
      </c>
    </row>
    <row r="10" spans="1:15" ht="13.5" thickBot="1" x14ac:dyDescent="0.25">
      <c r="A10" s="16" t="s">
        <v>21</v>
      </c>
      <c r="B10" s="16">
        <v>100</v>
      </c>
      <c r="C10" s="16">
        <v>25.75</v>
      </c>
      <c r="D10" s="16">
        <v>0.64500000000000002</v>
      </c>
      <c r="E10" s="16">
        <v>-1</v>
      </c>
      <c r="F10" s="23">
        <f t="shared" si="0"/>
        <v>0.71652614843529061</v>
      </c>
      <c r="G10" s="16">
        <v>2334</v>
      </c>
      <c r="H10" s="16">
        <v>40</v>
      </c>
      <c r="N10" s="5" t="s">
        <v>9</v>
      </c>
      <c r="O10" s="3">
        <f>0.75*0.75</f>
        <v>0.5625</v>
      </c>
    </row>
    <row r="11" spans="1:15" ht="13.5" thickBot="1" x14ac:dyDescent="0.25">
      <c r="A11" s="16" t="s">
        <v>22</v>
      </c>
      <c r="B11" s="16">
        <v>100</v>
      </c>
      <c r="C11" s="16">
        <v>20.5</v>
      </c>
      <c r="D11" s="16">
        <v>1.17</v>
      </c>
      <c r="E11" s="16">
        <v>-1</v>
      </c>
      <c r="F11" s="23">
        <f t="shared" si="0"/>
        <v>1.1060757442556515</v>
      </c>
      <c r="G11" s="16">
        <v>2869</v>
      </c>
      <c r="H11" s="16">
        <v>50</v>
      </c>
      <c r="K11" s="20" t="s">
        <v>36</v>
      </c>
      <c r="N11" s="5" t="s">
        <v>10</v>
      </c>
      <c r="O11" s="3">
        <f>(O13-O12)/10</f>
        <v>28.5</v>
      </c>
    </row>
    <row r="12" spans="1:15" ht="13.5" thickBot="1" x14ac:dyDescent="0.25">
      <c r="A12" s="16" t="s">
        <v>23</v>
      </c>
      <c r="B12" s="16">
        <v>100</v>
      </c>
      <c r="C12" s="16">
        <v>16.95</v>
      </c>
      <c r="D12" s="16">
        <v>2.2200000000000002</v>
      </c>
      <c r="E12" s="16">
        <v>-0.8</v>
      </c>
      <c r="F12" s="23">
        <f t="shared" si="0"/>
        <v>1.6147298064648765</v>
      </c>
      <c r="G12" s="16">
        <v>3405</v>
      </c>
      <c r="H12" s="16">
        <v>60</v>
      </c>
      <c r="K12" s="15">
        <v>1.2</v>
      </c>
      <c r="N12" s="8" t="s">
        <v>12</v>
      </c>
      <c r="O12" s="7">
        <v>-200</v>
      </c>
    </row>
    <row r="13" spans="1:15" ht="13.5" thickBot="1" x14ac:dyDescent="0.25">
      <c r="F13" s="21">
        <v>0.25</v>
      </c>
      <c r="N13" s="10" t="s">
        <v>13</v>
      </c>
      <c r="O13" s="11">
        <v>85</v>
      </c>
    </row>
    <row r="14" spans="1:15" ht="13.5" thickBot="1" x14ac:dyDescent="0.25"/>
    <row r="15" spans="1:15" ht="16.5" thickBot="1" x14ac:dyDescent="0.25">
      <c r="A15" s="13" t="s">
        <v>15</v>
      </c>
      <c r="B15" s="16" t="s">
        <v>27</v>
      </c>
      <c r="C15" s="16" t="s">
        <v>32</v>
      </c>
      <c r="D15" s="16" t="s">
        <v>38</v>
      </c>
      <c r="E15" s="16" t="s">
        <v>39</v>
      </c>
      <c r="F15" s="16" t="s">
        <v>40</v>
      </c>
      <c r="G15" s="16" t="s">
        <v>41</v>
      </c>
      <c r="H15" s="16" t="s">
        <v>42</v>
      </c>
      <c r="I15" s="24" t="s">
        <v>24</v>
      </c>
      <c r="J15" s="22" t="s">
        <v>25</v>
      </c>
      <c r="K15" s="25" t="s">
        <v>26</v>
      </c>
    </row>
    <row r="16" spans="1:15" ht="13.5" thickBot="1" x14ac:dyDescent="0.25">
      <c r="A16" s="13" t="s">
        <v>37</v>
      </c>
      <c r="B16" s="16">
        <v>0</v>
      </c>
      <c r="C16" s="17">
        <f>1.3611*B16^2+0.2727*B16+1.2</f>
        <v>1.2</v>
      </c>
      <c r="D16" s="16"/>
      <c r="E16" s="16"/>
      <c r="F16" s="16"/>
      <c r="G16" s="16"/>
      <c r="H16" s="16"/>
      <c r="I16" s="24"/>
      <c r="J16" s="22"/>
      <c r="K16" s="25"/>
      <c r="N16" s="30" t="s">
        <v>35</v>
      </c>
      <c r="O16" s="30"/>
    </row>
    <row r="17" spans="1:15" ht="13.5" thickBot="1" x14ac:dyDescent="0.25">
      <c r="A17" s="16" t="s">
        <v>18</v>
      </c>
      <c r="B17" s="17">
        <f>(((B7/1000)*$O$10)/C7)*1000</f>
        <v>1.2447444124806375</v>
      </c>
      <c r="C17" s="17">
        <f t="shared" ref="C17:C22" si="1">1.3611*B17^2+0.2727*B17+1.2</f>
        <v>3.6483146960675157</v>
      </c>
      <c r="D17" s="16">
        <f>E7*1000+(($O$8/100)*$N$18)</f>
        <v>-680.8</v>
      </c>
      <c r="E17" s="17">
        <f>(C17-($O$11/100))*$N$18+D17</f>
        <v>2674.1064093273471</v>
      </c>
      <c r="F17" s="17">
        <f t="shared" ref="F17:F22" si="2">E17-$N$18*($O$9/100)</f>
        <v>2534.456409327347</v>
      </c>
      <c r="G17" s="17">
        <f t="shared" ref="G17:G22" si="3">((($N$18*9.8)*(B17/1000)*C17)/(D7*1000))*100</f>
        <v>18.268596538590153</v>
      </c>
      <c r="H17" s="16" t="s">
        <v>43</v>
      </c>
      <c r="I17" s="22">
        <f t="shared" ref="I17:I22" si="4">120*H7/2</f>
        <v>1500</v>
      </c>
      <c r="J17" s="26">
        <f t="shared" ref="J17:J22" si="5">-(G7/I17)+1</f>
        <v>1.3333333333333308E-2</v>
      </c>
      <c r="K17" s="27">
        <f>J17*100</f>
        <v>1.3333333333333308</v>
      </c>
      <c r="N17" s="15" t="s">
        <v>33</v>
      </c>
      <c r="O17" s="15" t="s">
        <v>34</v>
      </c>
    </row>
    <row r="18" spans="1:15" ht="13.5" thickBot="1" x14ac:dyDescent="0.25">
      <c r="A18" s="16" t="s">
        <v>19</v>
      </c>
      <c r="B18" s="17">
        <f t="shared" ref="B18:B22" si="6">(((B8/1000)*$O$10)/C8)*1000</f>
        <v>1.5734265734265735</v>
      </c>
      <c r="C18" s="17">
        <f t="shared" si="1"/>
        <v>4.9987094723458361</v>
      </c>
      <c r="D18" s="16">
        <f t="shared" ref="D17:D22" si="7">E8*1000+(($O$8/100)*$N$18)</f>
        <v>-680.8</v>
      </c>
      <c r="E18" s="17">
        <f t="shared" ref="E18:E22" si="8">(C18-($O$11/100))*$N$18+D18</f>
        <v>4021.1251986649713</v>
      </c>
      <c r="F18" s="17">
        <f t="shared" si="2"/>
        <v>3881.4751986649712</v>
      </c>
      <c r="G18" s="17">
        <f t="shared" si="3"/>
        <v>23.019553202454386</v>
      </c>
      <c r="H18" s="16" t="s">
        <v>43</v>
      </c>
      <c r="I18" s="22">
        <f t="shared" si="4"/>
        <v>1800</v>
      </c>
      <c r="J18" s="26">
        <f t="shared" si="5"/>
        <v>2.1666666666666612E-2</v>
      </c>
      <c r="K18" s="27">
        <f t="shared" ref="K18:K22" si="9">J18*100</f>
        <v>2.1666666666666612</v>
      </c>
      <c r="N18" s="15">
        <v>997.5</v>
      </c>
      <c r="O18" s="19">
        <v>9.3399999999999997E-7</v>
      </c>
    </row>
    <row r="19" spans="1:15" ht="13.5" thickBot="1" x14ac:dyDescent="0.25">
      <c r="A19" s="16" t="s">
        <v>20</v>
      </c>
      <c r="B19" s="17">
        <f t="shared" si="6"/>
        <v>1.8613500992720053</v>
      </c>
      <c r="C19" s="17">
        <f>1.3611*B19^2+0.2727*B19+1.2</f>
        <v>6.4232901598842114</v>
      </c>
      <c r="D19" s="16">
        <f>E9*1000+(($O$8/100)*$N$18)</f>
        <v>-680.8</v>
      </c>
      <c r="E19" s="17">
        <f t="shared" si="8"/>
        <v>5442.1444344845004</v>
      </c>
      <c r="F19" s="17">
        <f t="shared" si="2"/>
        <v>5302.4944344845007</v>
      </c>
      <c r="G19" s="17">
        <f>((($N$18*9.8)*(B19/1000)*C19)/(D9*1000))*100</f>
        <v>25.080643264732316</v>
      </c>
      <c r="H19" s="16" t="s">
        <v>43</v>
      </c>
      <c r="I19" s="22">
        <f t="shared" si="4"/>
        <v>2100</v>
      </c>
      <c r="J19" s="26">
        <f t="shared" si="5"/>
        <v>2.4285714285714244E-2</v>
      </c>
      <c r="K19" s="27">
        <f t="shared" si="9"/>
        <v>2.4285714285714244</v>
      </c>
    </row>
    <row r="20" spans="1:15" ht="13.5" thickBot="1" x14ac:dyDescent="0.25">
      <c r="A20" s="16" t="s">
        <v>21</v>
      </c>
      <c r="B20" s="17">
        <f t="shared" si="6"/>
        <v>2.1844660194174756</v>
      </c>
      <c r="C20" s="17">
        <f t="shared" si="1"/>
        <v>8.2907257988500316</v>
      </c>
      <c r="D20" s="16">
        <f t="shared" si="7"/>
        <v>-680.8</v>
      </c>
      <c r="E20" s="17">
        <f t="shared" si="8"/>
        <v>7304.911484352906</v>
      </c>
      <c r="F20" s="17">
        <f t="shared" si="2"/>
        <v>7165.2614843529063</v>
      </c>
      <c r="G20" s="17">
        <f t="shared" si="3"/>
        <v>27.448404847592624</v>
      </c>
      <c r="H20" s="16" t="s">
        <v>43</v>
      </c>
      <c r="I20" s="22">
        <f t="shared" si="4"/>
        <v>2400</v>
      </c>
      <c r="J20" s="26">
        <f t="shared" si="5"/>
        <v>2.7499999999999969E-2</v>
      </c>
      <c r="K20" s="27">
        <f t="shared" si="9"/>
        <v>2.7499999999999969</v>
      </c>
    </row>
    <row r="21" spans="1:15" ht="13.5" thickBot="1" x14ac:dyDescent="0.25">
      <c r="A21" s="16" t="s">
        <v>22</v>
      </c>
      <c r="B21" s="17">
        <f t="shared" si="6"/>
        <v>2.7439024390243905</v>
      </c>
      <c r="C21" s="17">
        <f t="shared" si="1"/>
        <v>12.195984904818561</v>
      </c>
      <c r="D21" s="16">
        <f t="shared" si="7"/>
        <v>-680.8</v>
      </c>
      <c r="E21" s="17">
        <f t="shared" si="8"/>
        <v>11200.407442556514</v>
      </c>
      <c r="F21" s="17">
        <f t="shared" si="2"/>
        <v>11060.757442556514</v>
      </c>
      <c r="G21" s="17">
        <f t="shared" si="3"/>
        <v>27.960096256344713</v>
      </c>
      <c r="H21" s="16" t="s">
        <v>43</v>
      </c>
      <c r="I21" s="22">
        <f t="shared" si="4"/>
        <v>3000</v>
      </c>
      <c r="J21" s="26">
        <f t="shared" si="5"/>
        <v>4.3666666666666631E-2</v>
      </c>
      <c r="K21" s="27">
        <f t="shared" si="9"/>
        <v>4.3666666666666636</v>
      </c>
    </row>
    <row r="22" spans="1:15" ht="13.5" thickBot="1" x14ac:dyDescent="0.25">
      <c r="A22" s="16" t="s">
        <v>23</v>
      </c>
      <c r="B22" s="17">
        <f>(((B12/1000)*$O$10)/C12)*1000</f>
        <v>3.3185840707964607</v>
      </c>
      <c r="C22" s="17">
        <f t="shared" si="1"/>
        <v>17.094772495888485</v>
      </c>
      <c r="D22" s="16">
        <f t="shared" si="7"/>
        <v>-480.8</v>
      </c>
      <c r="E22" s="17">
        <f t="shared" si="8"/>
        <v>16286.948064648765</v>
      </c>
      <c r="F22" s="17">
        <f t="shared" si="2"/>
        <v>16147.298064648765</v>
      </c>
      <c r="G22" s="17">
        <f t="shared" si="3"/>
        <v>24.980559156535204</v>
      </c>
      <c r="H22" s="16" t="s">
        <v>43</v>
      </c>
      <c r="I22" s="22">
        <f t="shared" si="4"/>
        <v>3600</v>
      </c>
      <c r="J22" s="26">
        <f t="shared" si="5"/>
        <v>5.4166666666666696E-2</v>
      </c>
      <c r="K22" s="27">
        <f t="shared" si="9"/>
        <v>5.4166666666666696</v>
      </c>
    </row>
    <row r="23" spans="1:15" x14ac:dyDescent="0.2">
      <c r="B23" s="21">
        <v>0.25</v>
      </c>
      <c r="C23" s="21">
        <v>0.125</v>
      </c>
      <c r="D23" s="21">
        <v>0.125</v>
      </c>
      <c r="E23" s="21">
        <v>0.125</v>
      </c>
      <c r="F23" s="21">
        <v>0.125</v>
      </c>
      <c r="G23" s="21">
        <v>0.25</v>
      </c>
      <c r="H23" s="15"/>
      <c r="I23" s="29" t="s">
        <v>45</v>
      </c>
      <c r="J23" s="29"/>
      <c r="K23" s="29"/>
    </row>
    <row r="26" spans="1:15" x14ac:dyDescent="0.2">
      <c r="B26" s="30"/>
      <c r="C26" s="30"/>
      <c r="D26" s="30"/>
      <c r="E26" s="30"/>
      <c r="F26" s="30"/>
      <c r="G26" s="30"/>
      <c r="H26" s="30"/>
      <c r="I26" s="30"/>
      <c r="J26" s="30"/>
    </row>
    <row r="27" spans="1:15" x14ac:dyDescent="0.2">
      <c r="B27" s="30"/>
      <c r="C27" s="30"/>
      <c r="D27" s="30"/>
      <c r="E27" s="30"/>
      <c r="F27" s="30"/>
      <c r="G27" s="30"/>
      <c r="H27" s="30"/>
      <c r="I27" s="30"/>
      <c r="J27" s="30"/>
    </row>
    <row r="28" spans="1:15" x14ac:dyDescent="0.2">
      <c r="B28" s="30"/>
      <c r="C28" s="30"/>
      <c r="D28" s="30"/>
      <c r="E28" s="30"/>
      <c r="F28" s="30"/>
      <c r="G28" s="30"/>
      <c r="H28" s="30"/>
      <c r="I28" s="30"/>
      <c r="J28" s="30"/>
    </row>
    <row r="29" spans="1:15" x14ac:dyDescent="0.2">
      <c r="B29" s="30"/>
      <c r="C29" s="30"/>
      <c r="D29" s="30"/>
      <c r="E29" s="30"/>
      <c r="F29" s="30"/>
      <c r="G29" s="30"/>
      <c r="H29" s="30"/>
      <c r="I29" s="30"/>
      <c r="J29" s="30"/>
    </row>
    <row r="30" spans="1:15" x14ac:dyDescent="0.2">
      <c r="B30" s="30"/>
      <c r="C30" s="30"/>
      <c r="D30" s="30"/>
      <c r="E30" s="30"/>
      <c r="F30" s="30"/>
      <c r="G30" s="30"/>
      <c r="H30" s="30"/>
      <c r="I30" s="30"/>
      <c r="J30" s="30"/>
    </row>
    <row r="31" spans="1:15" x14ac:dyDescent="0.2">
      <c r="B31" s="30"/>
      <c r="C31" s="30"/>
      <c r="D31" s="30"/>
      <c r="E31" s="30"/>
      <c r="F31" s="30"/>
      <c r="G31" s="30"/>
      <c r="H31" s="30"/>
      <c r="I31" s="30"/>
      <c r="J31" s="30"/>
    </row>
    <row r="32" spans="1:15" x14ac:dyDescent="0.2">
      <c r="B32" s="30"/>
      <c r="C32" s="30"/>
      <c r="D32" s="30"/>
      <c r="E32" s="30"/>
      <c r="F32" s="30"/>
      <c r="G32" s="30"/>
      <c r="H32" s="30"/>
      <c r="I32" s="30"/>
      <c r="J32" s="30"/>
    </row>
    <row r="33" spans="2:10" x14ac:dyDescent="0.2">
      <c r="B33" s="30"/>
      <c r="C33" s="30"/>
      <c r="D33" s="30"/>
      <c r="E33" s="30"/>
      <c r="F33" s="30"/>
      <c r="G33" s="30"/>
      <c r="H33" s="30"/>
      <c r="I33" s="30"/>
      <c r="J33" s="30"/>
    </row>
    <row r="34" spans="2:10" x14ac:dyDescent="0.2">
      <c r="B34" s="30"/>
      <c r="C34" s="30"/>
      <c r="D34" s="30"/>
      <c r="E34" s="30"/>
      <c r="F34" s="30"/>
      <c r="G34" s="30"/>
      <c r="H34" s="30"/>
      <c r="I34" s="30"/>
      <c r="J34" s="30"/>
    </row>
    <row r="35" spans="2:10" x14ac:dyDescent="0.2">
      <c r="B35" s="30"/>
      <c r="C35" s="30"/>
      <c r="D35" s="30"/>
      <c r="E35" s="30"/>
      <c r="F35" s="30"/>
      <c r="G35" s="30"/>
      <c r="H35" s="30"/>
      <c r="I35" s="30"/>
      <c r="J35" s="30"/>
    </row>
    <row r="36" spans="2:10" x14ac:dyDescent="0.2">
      <c r="B36" s="30"/>
      <c r="C36" s="30"/>
      <c r="D36" s="30"/>
      <c r="E36" s="30"/>
      <c r="F36" s="30"/>
      <c r="G36" s="30"/>
      <c r="H36" s="30"/>
      <c r="I36" s="30"/>
      <c r="J36" s="30"/>
    </row>
    <row r="37" spans="2:10" x14ac:dyDescent="0.2">
      <c r="B37" s="30"/>
      <c r="C37" s="30"/>
      <c r="D37" s="30"/>
      <c r="E37" s="30"/>
      <c r="F37" s="30"/>
      <c r="G37" s="30"/>
      <c r="H37" s="30"/>
      <c r="I37" s="30"/>
      <c r="J37" s="30"/>
    </row>
    <row r="38" spans="2:10" x14ac:dyDescent="0.2">
      <c r="B38" s="30"/>
      <c r="C38" s="30"/>
      <c r="D38" s="30"/>
      <c r="E38" s="30"/>
      <c r="F38" s="30"/>
      <c r="G38" s="30"/>
      <c r="H38" s="30"/>
      <c r="I38" s="30"/>
      <c r="J38" s="30"/>
    </row>
    <row r="39" spans="2:10" x14ac:dyDescent="0.2">
      <c r="B39" s="30"/>
      <c r="C39" s="30"/>
      <c r="D39" s="30"/>
      <c r="E39" s="30"/>
      <c r="F39" s="30"/>
      <c r="G39" s="30"/>
      <c r="H39" s="30"/>
      <c r="I39" s="30"/>
      <c r="J39" s="30"/>
    </row>
  </sheetData>
  <mergeCells count="4">
    <mergeCell ref="I23:K23"/>
    <mergeCell ref="B26:J39"/>
    <mergeCell ref="C5:F5"/>
    <mergeCell ref="N16:O1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>
              <from>
                <xdr:col>2</xdr:col>
                <xdr:colOff>57150</xdr:colOff>
                <xdr:row>26</xdr:row>
                <xdr:rowOff>38100</xdr:rowOff>
              </from>
              <to>
                <xdr:col>9</xdr:col>
                <xdr:colOff>485775</xdr:colOff>
                <xdr:row>38</xdr:row>
                <xdr:rowOff>19050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Dados e cálculos</vt:lpstr>
      <vt:lpstr>Plan2</vt:lpstr>
      <vt:lpstr>Plan3</vt:lpstr>
      <vt:lpstr>curva dada</vt:lpstr>
    </vt:vector>
  </TitlesOfParts>
  <Company>Fei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ralemao</dc:creator>
  <cp:lastModifiedBy>alemão</cp:lastModifiedBy>
  <cp:lastPrinted>2011-05-10T15:36:08Z</cp:lastPrinted>
  <dcterms:created xsi:type="dcterms:W3CDTF">2011-05-10T12:58:23Z</dcterms:created>
  <dcterms:modified xsi:type="dcterms:W3CDTF">2012-11-25T04:00:09Z</dcterms:modified>
</cp:coreProperties>
</file>