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Dados e cálculos" sheetId="1" r:id="rId1"/>
    <sheet name="Plan2" sheetId="2" r:id="rId2"/>
    <sheet name="Plan3" sheetId="3" r:id="rId3"/>
    <sheet name="Plan4" sheetId="4" r:id="rId4"/>
    <sheet name="Plan5" sheetId="5" r:id="rId5"/>
    <sheet name="Plan6" sheetId="6" r:id="rId6"/>
  </sheets>
  <calcPr calcId="145621"/>
</workbook>
</file>

<file path=xl/calcChain.xml><?xml version="1.0" encoding="utf-8"?>
<calcChain xmlns="http://schemas.openxmlformats.org/spreadsheetml/2006/main">
  <c r="H35" i="1" l="1"/>
  <c r="K26" i="1"/>
  <c r="S31" i="1"/>
  <c r="O27" i="1"/>
  <c r="O28" i="1"/>
  <c r="O29" i="1"/>
  <c r="O30" i="1"/>
  <c r="O31" i="1"/>
  <c r="O26" i="1"/>
  <c r="J35" i="1"/>
  <c r="P27" i="1"/>
  <c r="S27" i="1" s="1"/>
  <c r="T27" i="1" s="1"/>
  <c r="U27" i="1" s="1"/>
  <c r="P28" i="1"/>
  <c r="Q28" i="1" s="1"/>
  <c r="P29" i="1"/>
  <c r="S29" i="1" s="1"/>
  <c r="T29" i="1" s="1"/>
  <c r="U29" i="1" s="1"/>
  <c r="P30" i="1"/>
  <c r="S30" i="1" s="1"/>
  <c r="T30" i="1" s="1"/>
  <c r="U30" i="1" s="1"/>
  <c r="P31" i="1"/>
  <c r="Q31" i="1" s="1"/>
  <c r="P26" i="1"/>
  <c r="S26" i="1" s="1"/>
  <c r="T26" i="1" s="1"/>
  <c r="U26" i="1" s="1"/>
  <c r="K36" i="1"/>
  <c r="K37" i="1"/>
  <c r="K38" i="1"/>
  <c r="K39" i="1"/>
  <c r="K40" i="1"/>
  <c r="K35" i="1"/>
  <c r="J36" i="1"/>
  <c r="J37" i="1"/>
  <c r="J38" i="1"/>
  <c r="J39" i="1"/>
  <c r="J40" i="1"/>
  <c r="I36" i="1"/>
  <c r="I37" i="1"/>
  <c r="I38" i="1"/>
  <c r="I39" i="1"/>
  <c r="I40" i="1"/>
  <c r="I35" i="1"/>
  <c r="H36" i="1"/>
  <c r="H37" i="1"/>
  <c r="H38" i="1"/>
  <c r="H39" i="1"/>
  <c r="H40" i="1"/>
  <c r="K27" i="1"/>
  <c r="K28" i="1"/>
  <c r="K29" i="1"/>
  <c r="K30" i="1"/>
  <c r="K31" i="1"/>
  <c r="L26" i="1"/>
  <c r="N27" i="1"/>
  <c r="N28" i="1"/>
  <c r="N29" i="1"/>
  <c r="N30" i="1"/>
  <c r="N31" i="1"/>
  <c r="N26" i="1"/>
  <c r="M27" i="1"/>
  <c r="M28" i="1"/>
  <c r="M29" i="1"/>
  <c r="M30" i="1"/>
  <c r="M31" i="1"/>
  <c r="M26" i="1"/>
  <c r="L27" i="1"/>
  <c r="L28" i="1"/>
  <c r="L29" i="1"/>
  <c r="L30" i="1"/>
  <c r="L31" i="1"/>
  <c r="I27" i="1"/>
  <c r="I28" i="1"/>
  <c r="I29" i="1"/>
  <c r="I30" i="1"/>
  <c r="I31" i="1"/>
  <c r="I26" i="1"/>
  <c r="H27" i="1"/>
  <c r="H28" i="1"/>
  <c r="H29" i="1"/>
  <c r="H30" i="1"/>
  <c r="H31" i="1"/>
  <c r="H26" i="1"/>
  <c r="Q30" i="1" l="1"/>
  <c r="Q27" i="1"/>
  <c r="S28" i="1"/>
  <c r="T28" i="1" s="1"/>
  <c r="U28" i="1" s="1"/>
  <c r="T31" i="1"/>
  <c r="U31" i="1" s="1"/>
  <c r="Q26" i="1"/>
  <c r="Q29" i="1"/>
</calcChain>
</file>

<file path=xl/sharedStrings.xml><?xml version="1.0" encoding="utf-8"?>
<sst xmlns="http://schemas.openxmlformats.org/spreadsheetml/2006/main" count="74" uniqueCount="56">
  <si>
    <t>Turma</t>
  </si>
  <si>
    <r>
      <t>D</t>
    </r>
    <r>
      <rPr>
        <sz val="10"/>
        <color rgb="FF000000"/>
        <rFont val="Arial"/>
        <family val="2"/>
      </rPr>
      <t>h (mm)</t>
    </r>
  </si>
  <si>
    <t>t (s)</t>
  </si>
  <si>
    <r>
      <t>p</t>
    </r>
    <r>
      <rPr>
        <vertAlign val="subscript"/>
        <sz val="10"/>
        <color rgb="FF000000"/>
        <rFont val="Arial"/>
        <family val="2"/>
      </rPr>
      <t>me</t>
    </r>
    <r>
      <rPr>
        <sz val="10"/>
        <color rgb="FF000000"/>
        <rFont val="Arial"/>
        <family val="2"/>
      </rPr>
      <t xml:space="preserve"> (bar)</t>
    </r>
  </si>
  <si>
    <r>
      <t>p</t>
    </r>
    <r>
      <rPr>
        <vertAlign val="subscript"/>
        <sz val="10"/>
        <color rgb="FF000000"/>
        <rFont val="Arial"/>
        <family val="2"/>
      </rPr>
      <t>ms</t>
    </r>
    <r>
      <rPr>
        <sz val="10"/>
        <color rgb="FF000000"/>
        <rFont val="Arial"/>
        <family val="2"/>
      </rPr>
      <t xml:space="preserve"> (kgf/cm²)</t>
    </r>
  </si>
  <si>
    <t>n (rpm)</t>
  </si>
  <si>
    <t>F</t>
  </si>
  <si>
    <t>E</t>
  </si>
  <si>
    <t>D</t>
  </si>
  <si>
    <t>C</t>
  </si>
  <si>
    <t>B</t>
  </si>
  <si>
    <t>A</t>
  </si>
  <si>
    <t>Q(m³/h)</t>
  </si>
  <si>
    <t>v(m/s)</t>
  </si>
  <si>
    <t>Re</t>
  </si>
  <si>
    <r>
      <t>f</t>
    </r>
    <r>
      <rPr>
        <vertAlign val="subscript"/>
        <sz val="10"/>
        <color theme="1"/>
        <rFont val="Arial"/>
        <family val="2"/>
      </rPr>
      <t>Churchill</t>
    </r>
  </si>
  <si>
    <t>Patm (bar)</t>
  </si>
  <si>
    <r>
      <t>g</t>
    </r>
    <r>
      <rPr>
        <sz val="10"/>
        <color rgb="FF000000"/>
        <rFont val="Arial"/>
        <family val="2"/>
      </rPr>
      <t xml:space="preserve"> (N/m³)</t>
    </r>
  </si>
  <si>
    <t>T (°C)</t>
  </si>
  <si>
    <r>
      <t>A</t>
    </r>
    <r>
      <rPr>
        <vertAlign val="subscript"/>
        <sz val="10"/>
        <color rgb="FF000000"/>
        <rFont val="Arial"/>
        <family val="2"/>
      </rPr>
      <t>tanque</t>
    </r>
    <r>
      <rPr>
        <sz val="10"/>
        <color rgb="FF000000"/>
        <rFont val="Arial"/>
        <family val="2"/>
      </rPr>
      <t xml:space="preserve"> (m²)</t>
    </r>
  </si>
  <si>
    <r>
      <t>n</t>
    </r>
    <r>
      <rPr>
        <sz val="10"/>
        <color rgb="FF000000"/>
        <rFont val="Arial"/>
        <family val="2"/>
      </rPr>
      <t xml:space="preserve"> (m²/s)</t>
    </r>
  </si>
  <si>
    <r>
      <t>p</t>
    </r>
    <r>
      <rPr>
        <vertAlign val="subscript"/>
        <sz val="10"/>
        <color rgb="FF000000"/>
        <rFont val="Arial"/>
        <family val="2"/>
      </rPr>
      <t>vapor_abs</t>
    </r>
    <r>
      <rPr>
        <sz val="10"/>
        <color rgb="FF000000"/>
        <rFont val="Arial"/>
        <family val="2"/>
      </rPr>
      <t xml:space="preserve"> (Pa)</t>
    </r>
  </si>
  <si>
    <t>he (mm)</t>
  </si>
  <si>
    <t>aB = antes da bomba</t>
  </si>
  <si>
    <t>hs (mm)</t>
  </si>
  <si>
    <r>
      <t>D</t>
    </r>
    <r>
      <rPr>
        <sz val="10"/>
        <color rgb="FF000000"/>
        <rFont val="Arial"/>
        <family val="2"/>
      </rPr>
      <t>Z (mm)</t>
    </r>
  </si>
  <si>
    <t>Tubulação antes da bomba é de aço 40 com diâmetro nominal de 2”.</t>
  </si>
  <si>
    <r>
      <t>Entrada 2” aço 40      Saída 1,5” aço 40  K</t>
    </r>
    <r>
      <rPr>
        <vertAlign val="subscript"/>
        <sz val="11"/>
        <color theme="1"/>
        <rFont val="Calibri"/>
        <family val="2"/>
        <scheme val="minor"/>
      </rPr>
      <t>aço</t>
    </r>
    <r>
      <rPr>
        <sz val="11"/>
        <color theme="1"/>
        <rFont val="Calibri"/>
        <family val="2"/>
        <scheme val="minor"/>
      </rPr>
      <t xml:space="preserve"> = </t>
    </r>
  </si>
  <si>
    <t>4,6*10-5</t>
  </si>
  <si>
    <t>m</t>
  </si>
  <si>
    <r>
      <t>PHR no eixo da bomba, portanto: z</t>
    </r>
    <r>
      <rPr>
        <vertAlign val="subscript"/>
        <sz val="11"/>
        <color theme="1"/>
        <rFont val="Calibri"/>
        <family val="2"/>
        <scheme val="minor"/>
      </rPr>
      <t>inicial</t>
    </r>
    <r>
      <rPr>
        <sz val="11"/>
        <color theme="1"/>
        <rFont val="Calibri"/>
        <family val="2"/>
        <scheme val="minor"/>
      </rPr>
      <t xml:space="preserve"> = z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</si>
  <si>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t>aço 40 2"</t>
  </si>
  <si>
    <t>Dint (mm)</t>
  </si>
  <si>
    <t>A (cm²)</t>
  </si>
  <si>
    <t>aço 40 1,5"</t>
  </si>
  <si>
    <t>Q (m³/s)</t>
  </si>
  <si>
    <r>
      <t>f</t>
    </r>
    <r>
      <rPr>
        <vertAlign val="subscript"/>
        <sz val="11"/>
        <color theme="1"/>
        <rFont val="Calibri"/>
        <family val="2"/>
        <scheme val="minor"/>
      </rPr>
      <t>2"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</si>
  <si>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p2" </t>
    </r>
    <r>
      <rPr>
        <sz val="11"/>
        <color theme="1"/>
        <rFont val="Calibri"/>
        <family val="2"/>
        <scheme val="minor"/>
      </rPr>
      <t>(m)</t>
    </r>
  </si>
  <si>
    <r>
      <t>n</t>
    </r>
    <r>
      <rPr>
        <vertAlign val="subscript"/>
        <sz val="11"/>
        <color theme="1"/>
        <rFont val="Calibri"/>
        <family val="2"/>
        <scheme val="minor"/>
      </rPr>
      <t xml:space="preserve">q </t>
    </r>
    <r>
      <rPr>
        <sz val="11"/>
        <color theme="1"/>
        <rFont val="Calibri"/>
        <family val="2"/>
        <scheme val="minor"/>
      </rPr>
      <t>(rpm)</t>
    </r>
  </si>
  <si>
    <r>
      <t>v</t>
    </r>
    <r>
      <rPr>
        <vertAlign val="subscript"/>
        <sz val="11"/>
        <color theme="1"/>
        <rFont val="Calibri"/>
        <family val="2"/>
        <scheme val="minor"/>
      </rPr>
      <t>2"</t>
    </r>
    <r>
      <rPr>
        <sz val="11"/>
        <color theme="1"/>
        <rFont val="Calibri"/>
        <family val="2"/>
        <scheme val="minor"/>
      </rPr>
      <t xml:space="preserve"> (m/s)</t>
    </r>
  </si>
  <si>
    <r>
      <t>v</t>
    </r>
    <r>
      <rPr>
        <vertAlign val="subscript"/>
        <sz val="11"/>
        <color theme="1"/>
        <rFont val="Calibri"/>
        <family val="2"/>
        <scheme val="minor"/>
      </rPr>
      <t>1,5"</t>
    </r>
    <r>
      <rPr>
        <sz val="11"/>
        <color theme="1"/>
        <rFont val="Calibri"/>
        <family val="2"/>
        <scheme val="minor"/>
      </rPr>
      <t xml:space="preserve"> (m/s)</t>
    </r>
  </si>
  <si>
    <r>
      <t>L</t>
    </r>
    <r>
      <rPr>
        <vertAlign val="subscript"/>
        <sz val="10"/>
        <color rgb="FF000000"/>
        <rFont val="Arial"/>
        <family val="2"/>
      </rPr>
      <t>aB</t>
    </r>
    <r>
      <rPr>
        <sz val="10"/>
        <color rgb="FF000000"/>
        <rFont val="Arial"/>
        <family val="2"/>
      </rPr>
      <t xml:space="preserve"> =  </t>
    </r>
  </si>
  <si>
    <r>
      <t>S</t>
    </r>
    <r>
      <rPr>
        <sz val="10"/>
        <color rgb="FF000000"/>
        <rFont val="Arial"/>
        <family val="2"/>
      </rPr>
      <t>L</t>
    </r>
    <r>
      <rPr>
        <vertAlign val="subscript"/>
        <sz val="10"/>
        <color rgb="FF000000"/>
        <rFont val="Arial"/>
        <family val="2"/>
      </rPr>
      <t>eqaB</t>
    </r>
    <r>
      <rPr>
        <sz val="10"/>
        <color rgb="FF000000"/>
        <rFont val="Arial"/>
        <family val="2"/>
      </rPr>
      <t xml:space="preserve"> = </t>
    </r>
  </si>
  <si>
    <r>
      <t>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(m)</t>
    </r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</si>
  <si>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</si>
  <si>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(Pa)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</si>
  <si>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2</t>
    </r>
  </si>
  <si>
    <t>ns (rpm)</t>
  </si>
  <si>
    <t>j</t>
  </si>
  <si>
    <t>s</t>
  </si>
  <si>
    <t>NPSHreq (m)</t>
  </si>
  <si>
    <t>Reserva (m)</t>
  </si>
  <si>
    <r>
      <t>NPSH</t>
    </r>
    <r>
      <rPr>
        <vertAlign val="subscript"/>
        <sz val="11"/>
        <color theme="1"/>
        <rFont val="Calibri"/>
        <family val="2"/>
        <scheme val="minor"/>
      </rPr>
      <t>disp</t>
    </r>
    <r>
      <rPr>
        <sz val="11"/>
        <color theme="1"/>
        <rFont val="Calibri"/>
        <family val="2"/>
        <scheme val="minor"/>
      </rPr>
      <t xml:space="preserve"> (m)</t>
    </r>
  </si>
  <si>
    <r>
      <t>R</t>
    </r>
    <r>
      <rPr>
        <vertAlign val="subscript"/>
        <sz val="11"/>
        <color theme="1"/>
        <rFont val="Calibri"/>
        <family val="2"/>
        <scheme val="minor"/>
      </rPr>
      <t>e1,5"</t>
    </r>
  </si>
  <si>
    <r>
      <t>R</t>
    </r>
    <r>
      <rPr>
        <vertAlign val="subscript"/>
        <sz val="11"/>
        <color theme="1"/>
        <rFont val="Calibri"/>
        <family val="2"/>
        <scheme val="minor"/>
      </rPr>
      <t>e2"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</si>
  <si>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1,5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</si>
</sst>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.00000"/>
    <numFmt numFmtId="167" formatCode="0.0000"/>
    <numFmt numFmtId="168" formatCode="0.000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Symbol"/>
      <family val="1"/>
      <charset val="2"/>
    </font>
    <font>
      <vertAlign val="subscript"/>
      <sz val="10"/>
      <color rgb="FF000000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</xdr:row>
          <xdr:rowOff>47625</xdr:rowOff>
        </xdr:from>
        <xdr:to>
          <xdr:col>18</xdr:col>
          <xdr:colOff>228600</xdr:colOff>
          <xdr:row>21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371475</xdr:colOff>
      <xdr:row>43</xdr:row>
      <xdr:rowOff>0</xdr:rowOff>
    </xdr:from>
    <xdr:to>
      <xdr:col>17</xdr:col>
      <xdr:colOff>66675</xdr:colOff>
      <xdr:row>69</xdr:row>
      <xdr:rowOff>9525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8620125"/>
          <a:ext cx="6562725" cy="496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46</xdr:row>
      <xdr:rowOff>95250</xdr:rowOff>
    </xdr:from>
    <xdr:to>
      <xdr:col>4</xdr:col>
      <xdr:colOff>809625</xdr:colOff>
      <xdr:row>62</xdr:row>
      <xdr:rowOff>142875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286875"/>
          <a:ext cx="316230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219075</xdr:colOff>
      <xdr:row>34</xdr:row>
      <xdr:rowOff>28575</xdr:rowOff>
    </xdr:from>
    <xdr:to>
      <xdr:col>20</xdr:col>
      <xdr:colOff>38100</xdr:colOff>
      <xdr:row>39</xdr:row>
      <xdr:rowOff>19050</xdr:rowOff>
    </xdr:to>
    <xdr:sp macro="" textlink="">
      <xdr:nvSpPr>
        <xdr:cNvPr id="2" name="Retângulo de cantos arredondados 1"/>
        <xdr:cNvSpPr/>
      </xdr:nvSpPr>
      <xdr:spPr>
        <a:xfrm>
          <a:off x="10048875" y="6877050"/>
          <a:ext cx="3095625" cy="990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RESERVA MAIOR OU IGUAL A ZERO GARANTE</a:t>
          </a:r>
          <a:r>
            <a:rPr lang="pt-BR" sz="1100" baseline="0"/>
            <a:t> A NÃO EXISTÊNCIA DA CAVITAÇÃO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0"/>
  <sheetViews>
    <sheetView tabSelected="1" topLeftCell="E14" workbookViewId="0">
      <selection activeCell="H35" sqref="H35"/>
    </sheetView>
  </sheetViews>
  <sheetFormatPr defaultRowHeight="15" x14ac:dyDescent="0.25"/>
  <cols>
    <col min="2" max="2" width="11.140625" customWidth="1"/>
    <col min="4" max="4" width="11.85546875" customWidth="1"/>
    <col min="5" max="5" width="12.28515625" customWidth="1"/>
    <col min="8" max="8" width="9.5703125" bestFit="1" customWidth="1"/>
    <col min="12" max="12" width="11.140625" customWidth="1"/>
    <col min="20" max="20" width="12.5703125" customWidth="1"/>
    <col min="21" max="21" width="14.7109375" customWidth="1"/>
  </cols>
  <sheetData>
    <row r="1" spans="1:19" ht="16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5.75" thickBot="1" x14ac:dyDescent="0.3">
      <c r="A2" s="4"/>
      <c r="B2" s="5">
        <v>100</v>
      </c>
      <c r="C2" s="6"/>
      <c r="D2" s="6">
        <v>-0.10199999999999999</v>
      </c>
      <c r="E2" s="6">
        <v>3.2</v>
      </c>
      <c r="F2" s="6">
        <v>3454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thickBot="1" x14ac:dyDescent="0.3">
      <c r="A3" s="4" t="s">
        <v>6</v>
      </c>
      <c r="B3" s="6">
        <v>100</v>
      </c>
      <c r="C3" s="6">
        <v>38.43</v>
      </c>
      <c r="D3" s="6">
        <v>-0.14199999999999999</v>
      </c>
      <c r="E3" s="6">
        <v>2.9</v>
      </c>
      <c r="F3" s="6">
        <v>3420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5.75" thickBot="1" x14ac:dyDescent="0.3">
      <c r="A4" s="4" t="s">
        <v>7</v>
      </c>
      <c r="B4" s="6">
        <v>100</v>
      </c>
      <c r="C4" s="6">
        <v>29.23</v>
      </c>
      <c r="D4" s="6">
        <v>-0.152</v>
      </c>
      <c r="E4" s="6">
        <v>2.7</v>
      </c>
      <c r="F4" s="6">
        <v>3412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4" t="s">
        <v>8</v>
      </c>
      <c r="B5" s="6">
        <v>100</v>
      </c>
      <c r="C5" s="6">
        <v>23.3</v>
      </c>
      <c r="D5" s="6">
        <v>-0.16400000000000001</v>
      </c>
      <c r="E5" s="6">
        <v>2.4</v>
      </c>
      <c r="F5" s="6">
        <v>3400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5.75" thickBot="1" x14ac:dyDescent="0.3">
      <c r="A6" s="4" t="s">
        <v>9</v>
      </c>
      <c r="B6" s="6">
        <v>100</v>
      </c>
      <c r="C6" s="6">
        <v>20.9</v>
      </c>
      <c r="D6" s="6">
        <v>-0.17199999999999999</v>
      </c>
      <c r="E6" s="6">
        <v>2.2000000000000002</v>
      </c>
      <c r="F6" s="6">
        <v>3391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15.75" thickBot="1" x14ac:dyDescent="0.3">
      <c r="A7" s="4" t="s">
        <v>10</v>
      </c>
      <c r="B7" s="6">
        <v>100</v>
      </c>
      <c r="C7" s="6">
        <v>18.5</v>
      </c>
      <c r="D7" s="6">
        <v>-0.182</v>
      </c>
      <c r="E7" s="6">
        <v>1.9</v>
      </c>
      <c r="F7" s="6">
        <v>3387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15.75" thickBot="1" x14ac:dyDescent="0.3">
      <c r="A8" s="4" t="s">
        <v>11</v>
      </c>
      <c r="B8" s="6">
        <v>100</v>
      </c>
      <c r="C8" s="6">
        <v>17.7</v>
      </c>
      <c r="D8" s="6">
        <v>-0.186</v>
      </c>
      <c r="E8" s="6">
        <v>1.7</v>
      </c>
      <c r="F8" s="6">
        <v>3398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15.75" x14ac:dyDescent="0.25">
      <c r="A11" s="8" t="s">
        <v>12</v>
      </c>
      <c r="B11" s="8" t="s">
        <v>13</v>
      </c>
      <c r="C11" s="8" t="s">
        <v>14</v>
      </c>
      <c r="D11" s="8" t="s">
        <v>15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9">
        <v>5.0999999999999996</v>
      </c>
      <c r="B12" s="10">
        <v>0.66</v>
      </c>
      <c r="C12" s="10">
        <v>34337</v>
      </c>
      <c r="D12" s="10">
        <v>2.52E-2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9">
        <v>6.7</v>
      </c>
      <c r="B13" s="10">
        <v>0.86</v>
      </c>
      <c r="C13" s="10">
        <v>45144</v>
      </c>
      <c r="D13" s="10">
        <v>2.4199999999999999E-2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9">
        <v>8.5</v>
      </c>
      <c r="B14" s="10">
        <v>1.08</v>
      </c>
      <c r="C14" s="10">
        <v>56633</v>
      </c>
      <c r="D14" s="10">
        <v>2.3400000000000001E-2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9">
        <v>9.4</v>
      </c>
      <c r="B15" s="10">
        <v>1.21</v>
      </c>
      <c r="C15" s="10">
        <v>63137</v>
      </c>
      <c r="D15" s="10">
        <v>2.3099999999999999E-2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9">
        <v>10.7</v>
      </c>
      <c r="B16" s="10">
        <v>1.36</v>
      </c>
      <c r="C16" s="10">
        <v>71328</v>
      </c>
      <c r="D16" s="10">
        <v>2.2700000000000001E-2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21" x14ac:dyDescent="0.25">
      <c r="A17" s="9">
        <v>11.1</v>
      </c>
      <c r="B17" s="10">
        <v>1.43</v>
      </c>
      <c r="C17" s="10">
        <v>74551</v>
      </c>
      <c r="D17" s="10">
        <v>2.2599999999999999E-2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21" x14ac:dyDescent="0.25"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21" x14ac:dyDescent="0.25"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21" x14ac:dyDescent="0.25">
      <c r="A20" s="12" t="s">
        <v>16</v>
      </c>
      <c r="B20" s="12">
        <v>0.92400000000000004</v>
      </c>
      <c r="C20" s="13"/>
      <c r="D20" s="14" t="s">
        <v>17</v>
      </c>
      <c r="E20" s="17">
        <v>9782.36</v>
      </c>
      <c r="F20" s="17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21" x14ac:dyDescent="0.25">
      <c r="A21" s="12"/>
      <c r="B21" s="12"/>
      <c r="C21" s="13"/>
      <c r="D21" s="12" t="s">
        <v>18</v>
      </c>
      <c r="E21" s="17">
        <v>20</v>
      </c>
      <c r="F21" s="17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21" ht="15.75" x14ac:dyDescent="0.25">
      <c r="A22" s="12" t="s">
        <v>19</v>
      </c>
      <c r="B22" s="12">
        <v>0.54759999999999998</v>
      </c>
      <c r="C22" s="13"/>
      <c r="D22" s="14" t="s">
        <v>20</v>
      </c>
      <c r="E22" s="25">
        <v>1.004E-6</v>
      </c>
      <c r="F22" s="17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21" ht="15.75" x14ac:dyDescent="0.25">
      <c r="A23" s="13"/>
      <c r="B23" s="13"/>
      <c r="C23" s="13"/>
      <c r="D23" s="12" t="s">
        <v>21</v>
      </c>
      <c r="E23" s="17">
        <v>2337</v>
      </c>
      <c r="F23" s="17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21" ht="15.75" thickBot="1" x14ac:dyDescent="0.3">
      <c r="A24" s="12" t="s">
        <v>22</v>
      </c>
      <c r="B24" s="12">
        <v>115</v>
      </c>
      <c r="C24" s="12"/>
      <c r="D24" s="17" t="s">
        <v>23</v>
      </c>
      <c r="E24" s="17"/>
      <c r="F24" s="12"/>
    </row>
    <row r="25" spans="1:21" ht="18.75" thickBot="1" x14ac:dyDescent="0.3">
      <c r="A25" s="12" t="s">
        <v>24</v>
      </c>
      <c r="B25" s="12">
        <v>120</v>
      </c>
      <c r="C25" s="12"/>
      <c r="D25" s="12" t="s">
        <v>41</v>
      </c>
      <c r="E25" s="16">
        <v>3.52</v>
      </c>
      <c r="F25" s="22" t="s">
        <v>29</v>
      </c>
      <c r="G25" s="1" t="s">
        <v>0</v>
      </c>
      <c r="H25" s="23" t="s">
        <v>35</v>
      </c>
      <c r="I25" s="23" t="s">
        <v>12</v>
      </c>
      <c r="J25" s="23" t="s">
        <v>36</v>
      </c>
      <c r="K25" s="23" t="s">
        <v>37</v>
      </c>
      <c r="L25" s="23" t="s">
        <v>52</v>
      </c>
      <c r="M25" s="23" t="s">
        <v>39</v>
      </c>
      <c r="N25" s="23" t="s">
        <v>40</v>
      </c>
      <c r="O25" s="23" t="s">
        <v>43</v>
      </c>
      <c r="P25" s="23" t="s">
        <v>38</v>
      </c>
      <c r="Q25" s="23" t="s">
        <v>47</v>
      </c>
      <c r="R25" s="26" t="s">
        <v>48</v>
      </c>
      <c r="S25" s="26" t="s">
        <v>49</v>
      </c>
      <c r="T25" s="23" t="s">
        <v>50</v>
      </c>
      <c r="U25" s="23" t="s">
        <v>51</v>
      </c>
    </row>
    <row r="26" spans="1:21" ht="16.5" thickBot="1" x14ac:dyDescent="0.3">
      <c r="A26" s="14" t="s">
        <v>25</v>
      </c>
      <c r="B26" s="12">
        <v>290</v>
      </c>
      <c r="C26" s="12"/>
      <c r="D26" s="14" t="s">
        <v>42</v>
      </c>
      <c r="E26" s="16">
        <v>21.3</v>
      </c>
      <c r="F26" s="22" t="s">
        <v>29</v>
      </c>
      <c r="G26" s="4" t="s">
        <v>6</v>
      </c>
      <c r="H26" s="27">
        <f>($B$22*(B3/1000))/C3</f>
        <v>1.424928441321884E-3</v>
      </c>
      <c r="I26" s="24">
        <f>H26*3600</f>
        <v>5.1297423887587827</v>
      </c>
      <c r="J26" s="30">
        <v>2.52E-2</v>
      </c>
      <c r="K26" s="28">
        <f>(J26*($E$25+$E$26)*H26^2)/(($B$35/1000)*19.6*($C$35/10000)^2)</f>
        <v>0.26209189171983316</v>
      </c>
      <c r="L26" s="24">
        <f>$E$30+(($B$20*100000-$E$23)/$E$20)-K26</f>
        <v>7.8445821623938974</v>
      </c>
      <c r="M26" s="28">
        <f>H26/($C$35/10000)</f>
        <v>0.6566490513004074</v>
      </c>
      <c r="N26" s="24">
        <f>H26/($C$36/10000)</f>
        <v>1.087731634596858</v>
      </c>
      <c r="O26" s="24">
        <f>($B$26/1000)+((I35-H35)/$E$20)+((N26^2-M26^2)/19.6)</f>
        <v>30.837252512813411</v>
      </c>
      <c r="P26" s="24">
        <f>(F3*(H26)^0.5)/((O26)^0.75)</f>
        <v>9.8654267374677982</v>
      </c>
      <c r="Q26" s="24">
        <f>3.65*P26</f>
        <v>36.00880759175746</v>
      </c>
      <c r="R26" s="23">
        <v>1.1000000000000001E-3</v>
      </c>
      <c r="S26" s="29">
        <f>R26*(P26)^(4/3)</f>
        <v>2.3274508553438333E-2</v>
      </c>
      <c r="T26" s="28">
        <f>S26*O26</f>
        <v>0.71772189737401348</v>
      </c>
      <c r="U26" s="24">
        <f>L26-T26</f>
        <v>7.126860265019884</v>
      </c>
    </row>
    <row r="27" spans="1:21" ht="15.75" thickBot="1" x14ac:dyDescent="0.3">
      <c r="A27" s="13"/>
      <c r="B27" s="13"/>
      <c r="C27" s="13"/>
      <c r="D27" s="13"/>
      <c r="E27" s="18"/>
      <c r="F27" s="18"/>
      <c r="G27" s="4" t="s">
        <v>7</v>
      </c>
      <c r="H27" s="27">
        <f t="shared" ref="H27:H31" si="0">($B$22*(B4/1000))/C4</f>
        <v>1.8734177215189874E-3</v>
      </c>
      <c r="I27" s="24">
        <f t="shared" ref="I27:I31" si="1">H27*3600</f>
        <v>6.7443037974683548</v>
      </c>
      <c r="J27" s="30">
        <v>2.4199999999999999E-2</v>
      </c>
      <c r="K27" s="28">
        <f t="shared" ref="K27:K31" si="2">(J27*($E$25+$E$26)*H27^2)/(($B$35/1000)*19.6*($C$35/10000)^2)</f>
        <v>0.43506239760707582</v>
      </c>
      <c r="L27" s="24">
        <f t="shared" ref="L27:L31" si="3">$E$30+(($B$20*100000-$E$23)/$E$20)-K27</f>
        <v>7.6716116565066548</v>
      </c>
      <c r="M27" s="28">
        <f t="shared" ref="M27:M31" si="4">H27/($C$35/10000)</f>
        <v>0.86332613894884214</v>
      </c>
      <c r="N27" s="24">
        <f t="shared" ref="N27:N31" si="5">H27/($C$36/10000)</f>
        <v>1.4300898637549522</v>
      </c>
      <c r="O27" s="24">
        <f t="shared" ref="O27:O31" si="6">($B$26/1000)+((I36-H36)/$E$20)+((N27^2-M27^2)/19.6)</f>
        <v>28.963822518861974</v>
      </c>
      <c r="P27" s="24">
        <f t="shared" ref="P27:P31" si="7">(F4*(H27)^0.5)/((O27)^0.75)</f>
        <v>11.828629430548673</v>
      </c>
      <c r="Q27" s="24">
        <f t="shared" ref="Q27:Q31" si="8">3.65*P27</f>
        <v>43.174497421502657</v>
      </c>
      <c r="R27" s="23">
        <v>1.1000000000000001E-3</v>
      </c>
      <c r="S27" s="29">
        <f t="shared" ref="S27:S31" si="9">R27*(P27)^(4/3)</f>
        <v>2.9646397018221082E-2</v>
      </c>
      <c r="T27" s="28">
        <f t="shared" ref="T27:T31" si="10">S27*O27</f>
        <v>0.85867298155947425</v>
      </c>
      <c r="U27" s="24">
        <f t="shared" ref="U27:U31" si="11">L27-T27</f>
        <v>6.8129386749471808</v>
      </c>
    </row>
    <row r="28" spans="1:21" ht="15.75" thickBot="1" x14ac:dyDescent="0.3">
      <c r="G28" s="4" t="s">
        <v>8</v>
      </c>
      <c r="H28" s="23">
        <f t="shared" si="0"/>
        <v>2.3502145922746783E-3</v>
      </c>
      <c r="I28" s="24">
        <f t="shared" si="1"/>
        <v>8.4607725321888427</v>
      </c>
      <c r="J28" s="30">
        <v>2.3400000000000001E-2</v>
      </c>
      <c r="K28" s="28">
        <f t="shared" si="2"/>
        <v>0.66206073065618254</v>
      </c>
      <c r="L28" s="24">
        <f t="shared" si="3"/>
        <v>7.4446133234575473</v>
      </c>
      <c r="M28" s="24">
        <f t="shared" si="4"/>
        <v>1.0830481992049208</v>
      </c>
      <c r="N28" s="24">
        <f t="shared" si="5"/>
        <v>1.7940569406676934</v>
      </c>
      <c r="O28" s="24">
        <f t="shared" si="6"/>
        <v>26.119134704719958</v>
      </c>
      <c r="P28" s="24">
        <f t="shared" si="7"/>
        <v>14.266373418221834</v>
      </c>
      <c r="Q28" s="24">
        <f t="shared" si="8"/>
        <v>52.072262976509691</v>
      </c>
      <c r="R28" s="23">
        <v>1.1000000000000001E-3</v>
      </c>
      <c r="S28" s="29">
        <f t="shared" si="9"/>
        <v>3.8060761073795218E-2</v>
      </c>
      <c r="T28" s="28">
        <f t="shared" si="10"/>
        <v>0.99411414545061916</v>
      </c>
      <c r="U28" s="24">
        <f t="shared" si="11"/>
        <v>6.4504991780069281</v>
      </c>
    </row>
    <row r="29" spans="1:21" ht="18.75" thickBot="1" x14ac:dyDescent="0.3">
      <c r="A29" s="11" t="s">
        <v>27</v>
      </c>
      <c r="E29" s="15" t="s">
        <v>28</v>
      </c>
      <c r="F29" s="15" t="s">
        <v>29</v>
      </c>
      <c r="G29" s="4" t="s">
        <v>9</v>
      </c>
      <c r="H29" s="23">
        <f t="shared" si="0"/>
        <v>2.6200956937799044E-3</v>
      </c>
      <c r="I29" s="24">
        <f t="shared" si="1"/>
        <v>9.4323444976076551</v>
      </c>
      <c r="J29" s="30">
        <v>2.3099999999999999E-2</v>
      </c>
      <c r="K29" s="28">
        <f t="shared" si="2"/>
        <v>0.81229395503991908</v>
      </c>
      <c r="L29" s="24">
        <f t="shared" si="3"/>
        <v>7.2943800990738108</v>
      </c>
      <c r="M29" s="24">
        <f t="shared" si="4"/>
        <v>1.2074173704054858</v>
      </c>
      <c r="N29" s="24">
        <f t="shared" si="5"/>
        <v>2.00007304868695</v>
      </c>
      <c r="O29" s="24">
        <f t="shared" si="6"/>
        <v>24.222654426428711</v>
      </c>
      <c r="P29" s="24">
        <f t="shared" si="7"/>
        <v>15.897179076590266</v>
      </c>
      <c r="Q29" s="24">
        <f t="shared" si="8"/>
        <v>58.024703629554473</v>
      </c>
      <c r="R29" s="23">
        <v>1.1000000000000001E-3</v>
      </c>
      <c r="S29" s="29">
        <f t="shared" si="9"/>
        <v>4.3969626220126415E-2</v>
      </c>
      <c r="T29" s="24">
        <f t="shared" si="10"/>
        <v>1.0650610611893609</v>
      </c>
      <c r="U29" s="24">
        <f t="shared" si="11"/>
        <v>6.2293190378844496</v>
      </c>
    </row>
    <row r="30" spans="1:21" ht="18.75" thickBot="1" x14ac:dyDescent="0.3">
      <c r="A30" s="11" t="s">
        <v>30</v>
      </c>
      <c r="E30" s="15">
        <v>-1.1000000000000001</v>
      </c>
      <c r="F30" t="s">
        <v>29</v>
      </c>
      <c r="G30" s="4" t="s">
        <v>10</v>
      </c>
      <c r="H30" s="23">
        <f t="shared" si="0"/>
        <v>2.96E-3</v>
      </c>
      <c r="I30" s="24">
        <f t="shared" si="1"/>
        <v>10.656000000000001</v>
      </c>
      <c r="J30" s="30">
        <v>2.2700000000000001E-2</v>
      </c>
      <c r="K30" s="28">
        <f t="shared" si="2"/>
        <v>1.018770155581368</v>
      </c>
      <c r="L30" s="24">
        <f t="shared" si="3"/>
        <v>7.0879038985323621</v>
      </c>
      <c r="M30" s="24">
        <f t="shared" si="4"/>
        <v>1.3640552995391704</v>
      </c>
      <c r="N30" s="24">
        <f t="shared" si="5"/>
        <v>2.2595419847328246</v>
      </c>
      <c r="O30" s="24">
        <f t="shared" si="6"/>
        <v>21.355308674540314</v>
      </c>
      <c r="P30" s="24">
        <f t="shared" si="7"/>
        <v>18.549476702057742</v>
      </c>
      <c r="Q30" s="24">
        <f t="shared" si="8"/>
        <v>67.705589962510757</v>
      </c>
      <c r="R30" s="23">
        <v>1.1000000000000001E-3</v>
      </c>
      <c r="S30" s="29">
        <f t="shared" si="9"/>
        <v>5.4013406512615242E-2</v>
      </c>
      <c r="T30" s="24">
        <f t="shared" si="10"/>
        <v>1.1534729686403247</v>
      </c>
      <c r="U30" s="24">
        <f t="shared" si="11"/>
        <v>5.9344309298920379</v>
      </c>
    </row>
    <row r="31" spans="1:21" ht="15.75" thickBot="1" x14ac:dyDescent="0.3">
      <c r="A31" s="11" t="s">
        <v>26</v>
      </c>
      <c r="G31" s="4" t="s">
        <v>11</v>
      </c>
      <c r="H31" s="27">
        <f t="shared" si="0"/>
        <v>3.0937853107344637E-3</v>
      </c>
      <c r="I31" s="24">
        <f t="shared" si="1"/>
        <v>11.137627118644069</v>
      </c>
      <c r="J31" s="30">
        <v>2.2599999999999999E-2</v>
      </c>
      <c r="K31" s="28">
        <f t="shared" si="2"/>
        <v>1.1080407180548608</v>
      </c>
      <c r="L31" s="24">
        <f t="shared" si="3"/>
        <v>6.9986333360588695</v>
      </c>
      <c r="M31" s="24">
        <f t="shared" si="4"/>
        <v>1.4257075164674948</v>
      </c>
      <c r="N31" s="24">
        <f t="shared" si="5"/>
        <v>2.3616681761331786</v>
      </c>
      <c r="O31" s="24">
        <f t="shared" si="6"/>
        <v>19.407895760801853</v>
      </c>
      <c r="P31" s="24">
        <f t="shared" si="7"/>
        <v>20.44017561898352</v>
      </c>
      <c r="Q31" s="24">
        <f t="shared" si="8"/>
        <v>74.606641009289845</v>
      </c>
      <c r="R31" s="23">
        <v>1.1000000000000001E-3</v>
      </c>
      <c r="S31" s="29">
        <f>R31*(P31)^(4/3)</f>
        <v>6.1475987788394158E-2</v>
      </c>
      <c r="T31" s="24">
        <f t="shared" si="10"/>
        <v>1.1931195627894815</v>
      </c>
      <c r="U31" s="24">
        <f t="shared" si="11"/>
        <v>5.8055137732693876</v>
      </c>
    </row>
    <row r="32" spans="1:21" x14ac:dyDescent="0.25">
      <c r="H32" s="7"/>
      <c r="I32" s="21">
        <v>0.125</v>
      </c>
      <c r="J32" s="21"/>
      <c r="K32" s="21">
        <v>0.125</v>
      </c>
      <c r="L32" s="21">
        <v>0.125</v>
      </c>
      <c r="M32" s="7"/>
      <c r="N32" s="7"/>
      <c r="O32" s="21">
        <v>0.125</v>
      </c>
      <c r="P32" s="21">
        <v>0.125</v>
      </c>
      <c r="Q32" s="7"/>
      <c r="R32" s="7"/>
      <c r="S32" s="21">
        <v>0.125</v>
      </c>
      <c r="T32" s="21">
        <v>0.125</v>
      </c>
      <c r="U32" s="21">
        <v>0.125</v>
      </c>
    </row>
    <row r="33" spans="1:20" ht="15.75" thickBot="1" x14ac:dyDescent="0.3"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8.75" thickBot="1" x14ac:dyDescent="0.3">
      <c r="B34" s="7" t="s">
        <v>32</v>
      </c>
      <c r="C34" s="7" t="s">
        <v>33</v>
      </c>
      <c r="G34" s="1" t="s">
        <v>0</v>
      </c>
      <c r="H34" s="23" t="s">
        <v>44</v>
      </c>
      <c r="I34" s="23" t="s">
        <v>45</v>
      </c>
      <c r="J34" s="23" t="s">
        <v>53</v>
      </c>
      <c r="K34" s="23" t="s">
        <v>54</v>
      </c>
      <c r="L34" s="23" t="s">
        <v>55</v>
      </c>
      <c r="M34" s="23" t="s">
        <v>46</v>
      </c>
      <c r="N34" s="7"/>
      <c r="O34" s="7"/>
      <c r="P34" s="7"/>
      <c r="Q34" s="7"/>
      <c r="R34" s="7"/>
      <c r="S34" s="7"/>
      <c r="T34" s="7"/>
    </row>
    <row r="35" spans="1:20" ht="15.75" thickBot="1" x14ac:dyDescent="0.3">
      <c r="A35" t="s">
        <v>31</v>
      </c>
      <c r="B35" s="7">
        <v>52.5</v>
      </c>
      <c r="C35" s="7">
        <v>21.7</v>
      </c>
      <c r="G35" s="4" t="s">
        <v>6</v>
      </c>
      <c r="H35" s="24">
        <f>D3*100000+$E$20*($B$24/1000)</f>
        <v>-13075.028599999998</v>
      </c>
      <c r="I35" s="23">
        <f>E3*9.8*10000+$E$20*($B$25/1000)</f>
        <v>285373.88319999998</v>
      </c>
      <c r="J35" s="24">
        <f>(N26*($B$36/1000))/$E$22</f>
        <v>44202.640131027692</v>
      </c>
      <c r="K35" s="24">
        <f>(M26*($B$35/1000))/$E$22</f>
        <v>34336.728280150783</v>
      </c>
      <c r="L35" s="23">
        <v>1</v>
      </c>
      <c r="M35" s="23">
        <v>1</v>
      </c>
      <c r="N35" s="7"/>
      <c r="O35" s="7"/>
      <c r="P35" s="7"/>
      <c r="Q35" s="7"/>
      <c r="R35" s="7"/>
      <c r="S35" s="7"/>
      <c r="T35" s="7"/>
    </row>
    <row r="36" spans="1:20" ht="15.75" thickBot="1" x14ac:dyDescent="0.3">
      <c r="A36" t="s">
        <v>34</v>
      </c>
      <c r="B36" s="7">
        <v>40.799999999999997</v>
      </c>
      <c r="C36" s="7">
        <v>13.1</v>
      </c>
      <c r="G36" s="4" t="s">
        <v>7</v>
      </c>
      <c r="H36" s="24">
        <f t="shared" ref="H36:H40" si="12">D4*100000+$E$20*($B$24/1000)</f>
        <v>-14075.0286</v>
      </c>
      <c r="I36" s="23">
        <f t="shared" ref="I36:I40" si="13">E4*9.8*10000+$E$20*($B$25/1000)</f>
        <v>265773.88320000004</v>
      </c>
      <c r="J36" s="24">
        <f t="shared" ref="J36:J40" si="14">(N27*($B$36/1000))/$E$22</f>
        <v>58115.20561872713</v>
      </c>
      <c r="K36" s="24">
        <f t="shared" ref="K36:K40" si="15">(M27*($B$35/1000))/$E$22</f>
        <v>45144.046110372714</v>
      </c>
      <c r="L36" s="23">
        <v>1</v>
      </c>
      <c r="M36" s="23">
        <v>1</v>
      </c>
    </row>
    <row r="37" spans="1:20" ht="15.75" thickBot="1" x14ac:dyDescent="0.3">
      <c r="G37" s="4" t="s">
        <v>8</v>
      </c>
      <c r="H37" s="24">
        <f t="shared" si="12"/>
        <v>-15275.0286</v>
      </c>
      <c r="I37" s="23">
        <f t="shared" si="13"/>
        <v>236373.88320000001</v>
      </c>
      <c r="J37" s="24">
        <f t="shared" si="14"/>
        <v>72905.899580918209</v>
      </c>
      <c r="K37" s="24">
        <f t="shared" si="15"/>
        <v>56633.496472368861</v>
      </c>
      <c r="L37" s="23">
        <v>1</v>
      </c>
      <c r="M37" s="23">
        <v>1</v>
      </c>
    </row>
    <row r="38" spans="1:20" ht="15.75" thickBot="1" x14ac:dyDescent="0.3">
      <c r="G38" s="4" t="s">
        <v>9</v>
      </c>
      <c r="H38" s="24">
        <f t="shared" si="12"/>
        <v>-16075.0286</v>
      </c>
      <c r="I38" s="23">
        <f t="shared" si="13"/>
        <v>216773.88320000004</v>
      </c>
      <c r="J38" s="24">
        <f t="shared" si="14"/>
        <v>81277.868910784411</v>
      </c>
      <c r="K38" s="24">
        <f t="shared" si="15"/>
        <v>63136.864488334657</v>
      </c>
      <c r="L38" s="23">
        <v>1</v>
      </c>
      <c r="M38" s="23">
        <v>1</v>
      </c>
    </row>
    <row r="39" spans="1:20" ht="15.75" thickBot="1" x14ac:dyDescent="0.3">
      <c r="G39" s="4" t="s">
        <v>10</v>
      </c>
      <c r="H39" s="24">
        <f t="shared" si="12"/>
        <v>-17075.028600000001</v>
      </c>
      <c r="I39" s="23">
        <f t="shared" si="13"/>
        <v>187373.88320000001</v>
      </c>
      <c r="J39" s="24">
        <f t="shared" si="14"/>
        <v>91822.024877588876</v>
      </c>
      <c r="K39" s="24">
        <f t="shared" si="15"/>
        <v>71327.592854388888</v>
      </c>
      <c r="L39" s="23">
        <v>1</v>
      </c>
      <c r="M39" s="23">
        <v>1</v>
      </c>
    </row>
    <row r="40" spans="1:20" ht="15.75" thickBot="1" x14ac:dyDescent="0.3">
      <c r="G40" s="4" t="s">
        <v>11</v>
      </c>
      <c r="H40" s="24">
        <f t="shared" si="12"/>
        <v>-17475.028600000001</v>
      </c>
      <c r="I40" s="23">
        <f t="shared" si="13"/>
        <v>167773.88320000001</v>
      </c>
      <c r="J40" s="24">
        <f t="shared" si="14"/>
        <v>95972.172894655057</v>
      </c>
      <c r="K40" s="24">
        <f t="shared" si="15"/>
        <v>74551.438859107046</v>
      </c>
      <c r="L40" s="23">
        <v>1</v>
      </c>
      <c r="M40" s="23">
        <v>1</v>
      </c>
    </row>
    <row r="42" spans="1:20" x14ac:dyDescent="0.25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20" x14ac:dyDescent="0.25">
      <c r="D43" s="19"/>
      <c r="E43" s="19"/>
      <c r="F43" s="19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20" x14ac:dyDescent="0.25">
      <c r="D44" s="19"/>
      <c r="E44" s="19"/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0" x14ac:dyDescent="0.25">
      <c r="D45" s="19"/>
      <c r="E45" s="19"/>
      <c r="F45" s="19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20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2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x14ac:dyDescent="0.25">
      <c r="D66" s="19"/>
      <c r="E66" s="19"/>
      <c r="F66" s="19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x14ac:dyDescent="0.25">
      <c r="D67" s="19"/>
      <c r="E67" s="19"/>
      <c r="F67" s="19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5">
      <c r="D68" s="19"/>
      <c r="E68" s="19"/>
      <c r="F68" s="19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x14ac:dyDescent="0.25">
      <c r="D69" s="19"/>
      <c r="E69" s="19"/>
      <c r="F69" s="19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x14ac:dyDescent="0.25">
      <c r="D70" s="19"/>
      <c r="E70" s="19"/>
      <c r="F70" s="19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</sheetData>
  <mergeCells count="9">
    <mergeCell ref="G1:S23"/>
    <mergeCell ref="A46:F65"/>
    <mergeCell ref="G43:R70"/>
    <mergeCell ref="E27:F27"/>
    <mergeCell ref="E20:F20"/>
    <mergeCell ref="E21:F21"/>
    <mergeCell ref="E22:F22"/>
    <mergeCell ref="E23:F23"/>
    <mergeCell ref="D24:E2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6</xdr:col>
                <xdr:colOff>342900</xdr:colOff>
                <xdr:row>1</xdr:row>
                <xdr:rowOff>47625</xdr:rowOff>
              </from>
              <to>
                <xdr:col>18</xdr:col>
                <xdr:colOff>228600</xdr:colOff>
                <xdr:row>21</xdr:row>
                <xdr:rowOff>171450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 e cálculos</vt:lpstr>
      <vt:lpstr>Plan2</vt:lpstr>
      <vt:lpstr>Plan3</vt:lpstr>
      <vt:lpstr>Plan4</vt:lpstr>
      <vt:lpstr>Plan5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alemão</dc:creator>
  <cp:lastModifiedBy>alemão</cp:lastModifiedBy>
  <dcterms:created xsi:type="dcterms:W3CDTF">2012-11-25T11:31:00Z</dcterms:created>
  <dcterms:modified xsi:type="dcterms:W3CDTF">2012-11-26T02:51:25Z</dcterms:modified>
</cp:coreProperties>
</file>