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Dados e cálculos" sheetId="1" r:id="rId1"/>
    <sheet name="Plan2" sheetId="2" r:id="rId2"/>
    <sheet name="Plan3" sheetId="3" r:id="rId3"/>
    <sheet name="Plan4" sheetId="4" r:id="rId4"/>
    <sheet name="Plan5" sheetId="5" r:id="rId5"/>
    <sheet name="Plan6" sheetId="6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L51" i="1" l="1"/>
  <c r="I63" i="1"/>
  <c r="M49" i="1"/>
  <c r="J84" i="1"/>
  <c r="J85" i="1"/>
  <c r="J86" i="1"/>
  <c r="J87" i="1"/>
  <c r="J88" i="1"/>
  <c r="J83" i="1"/>
  <c r="I84" i="1"/>
  <c r="I85" i="1"/>
  <c r="I86" i="1"/>
  <c r="I87" i="1"/>
  <c r="I88" i="1"/>
  <c r="I83" i="1"/>
  <c r="L49" i="1"/>
  <c r="M50" i="1"/>
  <c r="M46" i="1"/>
  <c r="M70" i="1"/>
  <c r="M71" i="1"/>
  <c r="M72" i="1"/>
  <c r="M73" i="1"/>
  <c r="M74" i="1"/>
  <c r="M69" i="1"/>
  <c r="L70" i="1"/>
  <c r="L71" i="1"/>
  <c r="L72" i="1"/>
  <c r="L73" i="1"/>
  <c r="L74" i="1"/>
  <c r="L69" i="1"/>
  <c r="K70" i="1"/>
  <c r="K71" i="1"/>
  <c r="K72" i="1"/>
  <c r="K73" i="1"/>
  <c r="K74" i="1"/>
  <c r="K69" i="1"/>
  <c r="J70" i="1"/>
  <c r="J71" i="1"/>
  <c r="J72" i="1"/>
  <c r="J73" i="1"/>
  <c r="J74" i="1"/>
  <c r="J69" i="1"/>
  <c r="I70" i="1"/>
  <c r="I71" i="1"/>
  <c r="I72" i="1"/>
  <c r="I73" i="1"/>
  <c r="I74" i="1"/>
  <c r="I69" i="1"/>
  <c r="O61" i="1"/>
  <c r="O62" i="1"/>
  <c r="O63" i="1"/>
  <c r="O64" i="1"/>
  <c r="O65" i="1"/>
  <c r="O60" i="1"/>
  <c r="N61" i="1"/>
  <c r="N62" i="1"/>
  <c r="N63" i="1"/>
  <c r="N64" i="1"/>
  <c r="N65" i="1"/>
  <c r="N60" i="1"/>
  <c r="M61" i="1"/>
  <c r="M62" i="1"/>
  <c r="M63" i="1"/>
  <c r="M64" i="1"/>
  <c r="M65" i="1"/>
  <c r="M60" i="1"/>
  <c r="L61" i="1"/>
  <c r="L62" i="1"/>
  <c r="L63" i="1"/>
  <c r="L64" i="1"/>
  <c r="L65" i="1"/>
  <c r="L60" i="1"/>
  <c r="K61" i="1"/>
  <c r="K62" i="1"/>
  <c r="K63" i="1"/>
  <c r="K64" i="1"/>
  <c r="K65" i="1"/>
  <c r="K60" i="1"/>
  <c r="J61" i="1"/>
  <c r="J62" i="1"/>
  <c r="J63" i="1"/>
  <c r="J64" i="1"/>
  <c r="J65" i="1"/>
  <c r="J60" i="1"/>
  <c r="I61" i="1"/>
  <c r="I62" i="1"/>
  <c r="I64" i="1"/>
  <c r="I65" i="1"/>
  <c r="I60" i="1"/>
  <c r="N47" i="1"/>
  <c r="N48" i="1"/>
  <c r="N49" i="1"/>
  <c r="N50" i="1"/>
  <c r="N51" i="1"/>
  <c r="N46" i="1"/>
  <c r="M47" i="1"/>
  <c r="M48" i="1"/>
  <c r="M51" i="1"/>
  <c r="L46" i="1"/>
  <c r="L47" i="1"/>
  <c r="L48" i="1"/>
  <c r="L50" i="1"/>
</calcChain>
</file>

<file path=xl/sharedStrings.xml><?xml version="1.0" encoding="utf-8"?>
<sst xmlns="http://schemas.openxmlformats.org/spreadsheetml/2006/main" count="89" uniqueCount="59">
  <si>
    <t>Bancada 7</t>
  </si>
  <si>
    <t>Bancada 8</t>
  </si>
  <si>
    <r>
      <t>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(cm)</t>
    </r>
  </si>
  <si>
    <r>
      <t>h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(cm)</t>
    </r>
  </si>
  <si>
    <r>
      <t>h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(cm)</t>
    </r>
  </si>
  <si>
    <r>
      <t>h</t>
    </r>
    <r>
      <rPr>
        <vertAlign val="sub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(cm)</t>
    </r>
  </si>
  <si>
    <r>
      <t>D</t>
    </r>
    <r>
      <rPr>
        <sz val="11"/>
        <color theme="1"/>
        <rFont val="Calibri"/>
        <family val="2"/>
        <scheme val="minor"/>
      </rPr>
      <t>z</t>
    </r>
    <r>
      <rPr>
        <vertAlign val="subscript"/>
        <sz val="11"/>
        <color theme="1"/>
        <rFont val="Calibri"/>
        <family val="2"/>
        <scheme val="minor"/>
      </rPr>
      <t>1-2</t>
    </r>
    <r>
      <rPr>
        <sz val="11"/>
        <color theme="1"/>
        <rFont val="Calibri"/>
        <family val="2"/>
        <scheme val="minor"/>
      </rPr>
      <t xml:space="preserve"> (cm)</t>
    </r>
  </si>
  <si>
    <r>
      <t>A</t>
    </r>
    <r>
      <rPr>
        <vertAlign val="subscript"/>
        <sz val="12"/>
        <color theme="1"/>
        <rFont val="Calibri"/>
        <family val="2"/>
        <scheme val="minor"/>
      </rPr>
      <t>t7</t>
    </r>
    <r>
      <rPr>
        <sz val="12"/>
        <color theme="1"/>
        <rFont val="Calibri"/>
        <family val="2"/>
        <scheme val="minor"/>
      </rPr>
      <t xml:space="preserve"> (m²)</t>
    </r>
  </si>
  <si>
    <r>
      <t>D</t>
    </r>
    <r>
      <rPr>
        <sz val="12"/>
        <color theme="1"/>
        <rFont val="Calibri"/>
        <family val="2"/>
        <scheme val="minor"/>
      </rPr>
      <t>z</t>
    </r>
    <r>
      <rPr>
        <vertAlign val="subscript"/>
        <sz val="12"/>
        <color theme="1"/>
        <rFont val="Calibri"/>
        <family val="2"/>
        <scheme val="minor"/>
      </rPr>
      <t>3-4</t>
    </r>
    <r>
      <rPr>
        <sz val="12"/>
        <color theme="1"/>
        <rFont val="Calibri"/>
        <family val="2"/>
        <scheme val="minor"/>
      </rPr>
      <t xml:space="preserve"> (cm)</t>
    </r>
  </si>
  <si>
    <r>
      <t>A</t>
    </r>
    <r>
      <rPr>
        <vertAlign val="subscript"/>
        <sz val="12"/>
        <color theme="1"/>
        <rFont val="Calibri"/>
        <family val="2"/>
        <scheme val="minor"/>
      </rPr>
      <t>t8</t>
    </r>
    <r>
      <rPr>
        <sz val="12"/>
        <color theme="1"/>
        <rFont val="Calibri"/>
        <family val="2"/>
        <scheme val="minor"/>
      </rPr>
      <t xml:space="preserve"> (m²)</t>
    </r>
  </si>
  <si>
    <r>
      <t>D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(mm)</t>
    </r>
  </si>
  <si>
    <r>
      <t>A</t>
    </r>
    <r>
      <rPr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(cm²)</t>
    </r>
  </si>
  <si>
    <r>
      <t>D</t>
    </r>
    <r>
      <rPr>
        <vertAlign val="subscript"/>
        <sz val="12"/>
        <color theme="1"/>
        <rFont val="Calibri"/>
        <family val="2"/>
        <scheme val="minor"/>
      </rPr>
      <t xml:space="preserve">3 </t>
    </r>
    <r>
      <rPr>
        <sz val="12"/>
        <color theme="1"/>
        <rFont val="Calibri"/>
        <family val="2"/>
        <scheme val="minor"/>
      </rPr>
      <t>(mm)</t>
    </r>
  </si>
  <si>
    <r>
      <t>A</t>
    </r>
    <r>
      <rPr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(cm²)</t>
    </r>
  </si>
  <si>
    <r>
      <t>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(mm)</t>
    </r>
  </si>
  <si>
    <r>
      <t>A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(cm²)</t>
    </r>
  </si>
  <si>
    <r>
      <t>D</t>
    </r>
    <r>
      <rPr>
        <vertAlign val="sub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(mm)</t>
    </r>
  </si>
  <si>
    <r>
      <t>A</t>
    </r>
    <r>
      <rPr>
        <vertAlign val="sub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(cm²)</t>
    </r>
  </si>
  <si>
    <r>
      <t>Água a 24</t>
    </r>
    <r>
      <rPr>
        <vertAlign val="superscript"/>
        <sz val="12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>C</t>
    </r>
  </si>
  <si>
    <r>
      <t>g</t>
    </r>
    <r>
      <rPr>
        <vertAlign val="subscript"/>
        <sz val="12"/>
        <color theme="1"/>
        <rFont val="Calibri"/>
        <family val="2"/>
        <scheme val="minor"/>
      </rPr>
      <t>água</t>
    </r>
    <r>
      <rPr>
        <sz val="12"/>
        <color theme="1"/>
        <rFont val="Calibri"/>
        <family val="2"/>
        <scheme val="minor"/>
      </rPr>
      <t xml:space="preserve"> (N/m³)</t>
    </r>
  </si>
  <si>
    <r>
      <t>n</t>
    </r>
    <r>
      <rPr>
        <vertAlign val="subscript"/>
        <sz val="12"/>
        <color theme="1"/>
        <rFont val="Calibri"/>
        <family val="2"/>
        <scheme val="minor"/>
      </rPr>
      <t xml:space="preserve">água </t>
    </r>
    <r>
      <rPr>
        <sz val="12"/>
        <color theme="1"/>
        <rFont val="Calibri"/>
        <family val="2"/>
        <scheme val="minor"/>
      </rPr>
      <t>(m²/s)</t>
    </r>
  </si>
  <si>
    <r>
      <t>9,57*10</t>
    </r>
    <r>
      <rPr>
        <vertAlign val="superscript"/>
        <sz val="12"/>
        <color theme="1"/>
        <rFont val="Calibri"/>
        <family val="2"/>
        <scheme val="minor"/>
      </rPr>
      <t>-7</t>
    </r>
  </si>
  <si>
    <t>Ambiente</t>
  </si>
  <si>
    <t>g = 9,8 m/s²</t>
  </si>
  <si>
    <t>Patm = 701mmHg lida no barômetro</t>
  </si>
  <si>
    <t>Mercúrio</t>
  </si>
  <si>
    <r>
      <t>g</t>
    </r>
    <r>
      <rPr>
        <vertAlign val="subscript"/>
        <sz val="12"/>
        <color theme="1"/>
        <rFont val="Calibri"/>
        <family val="2"/>
        <scheme val="minor"/>
      </rPr>
      <t xml:space="preserve">Hg </t>
    </r>
    <r>
      <rPr>
        <sz val="12"/>
        <color theme="1"/>
        <rFont val="Calibri"/>
        <family val="2"/>
        <scheme val="minor"/>
      </rPr>
      <t>= 13600 kgf/m³</t>
    </r>
  </si>
  <si>
    <t>Turma</t>
  </si>
  <si>
    <t>∆h (mm)</t>
  </si>
  <si>
    <t>t (s)</t>
  </si>
  <si>
    <r>
      <t>P</t>
    </r>
    <r>
      <rPr>
        <vertAlign val="subscript"/>
        <sz val="12"/>
        <color rgb="FF000000"/>
        <rFont val="Calibri"/>
        <family val="2"/>
        <scheme val="minor"/>
      </rPr>
      <t>me7</t>
    </r>
    <r>
      <rPr>
        <sz val="12"/>
        <color rgb="FF000000"/>
        <rFont val="Calibri"/>
        <family val="2"/>
        <scheme val="minor"/>
      </rPr>
      <t xml:space="preserve"> (mmHg)</t>
    </r>
  </si>
  <si>
    <r>
      <t>P</t>
    </r>
    <r>
      <rPr>
        <vertAlign val="subscript"/>
        <sz val="12"/>
        <color rgb="FF000000"/>
        <rFont val="Calibri"/>
        <family val="2"/>
        <scheme val="minor"/>
      </rPr>
      <t>ms7</t>
    </r>
    <r>
      <rPr>
        <sz val="12"/>
        <color rgb="FF000000"/>
        <rFont val="Calibri"/>
        <family val="2"/>
        <scheme val="minor"/>
      </rPr>
      <t xml:space="preserve"> (psi ou lbf/pol²)</t>
    </r>
  </si>
  <si>
    <r>
      <t>P</t>
    </r>
    <r>
      <rPr>
        <vertAlign val="subscript"/>
        <sz val="12"/>
        <color rgb="FF000000"/>
        <rFont val="Calibri"/>
        <family val="2"/>
        <scheme val="minor"/>
      </rPr>
      <t>me8</t>
    </r>
    <r>
      <rPr>
        <sz val="12"/>
        <color rgb="FF000000"/>
        <rFont val="Calibri"/>
        <family val="2"/>
        <scheme val="minor"/>
      </rPr>
      <t xml:space="preserve"> (mca)</t>
    </r>
  </si>
  <si>
    <r>
      <t>P</t>
    </r>
    <r>
      <rPr>
        <vertAlign val="subscript"/>
        <sz val="12"/>
        <color rgb="FF000000"/>
        <rFont val="Calibri"/>
        <family val="2"/>
        <scheme val="minor"/>
      </rPr>
      <t>ms8</t>
    </r>
    <r>
      <rPr>
        <sz val="12"/>
        <color rgb="FF000000"/>
        <rFont val="Calibri"/>
        <family val="2"/>
        <scheme val="minor"/>
      </rPr>
      <t xml:space="preserve"> (kgf/cm²)</t>
    </r>
  </si>
  <si>
    <r>
      <t>n</t>
    </r>
    <r>
      <rPr>
        <vertAlign val="subscript"/>
        <sz val="12"/>
        <color rgb="FF000000"/>
        <rFont val="Calibri"/>
        <family val="2"/>
        <scheme val="minor"/>
      </rPr>
      <t>7</t>
    </r>
    <r>
      <rPr>
        <sz val="12"/>
        <color rgb="FF000000"/>
        <rFont val="Calibri"/>
        <family val="2"/>
        <scheme val="minor"/>
      </rPr>
      <t xml:space="preserve"> (rpm)</t>
    </r>
  </si>
  <si>
    <r>
      <t>n</t>
    </r>
    <r>
      <rPr>
        <vertAlign val="subscript"/>
        <sz val="12"/>
        <color rgb="FF000000"/>
        <rFont val="Calibri"/>
        <family val="2"/>
        <scheme val="minor"/>
      </rPr>
      <t>8</t>
    </r>
    <r>
      <rPr>
        <sz val="12"/>
        <color rgb="FF000000"/>
        <rFont val="Calibri"/>
        <family val="2"/>
        <scheme val="minor"/>
      </rPr>
      <t xml:space="preserve"> (rpm)</t>
    </r>
  </si>
  <si>
    <t>Patm (mmHg)</t>
  </si>
  <si>
    <t>F</t>
  </si>
  <si>
    <t>B</t>
  </si>
  <si>
    <t>A</t>
  </si>
  <si>
    <t>D</t>
  </si>
  <si>
    <t>C</t>
  </si>
  <si>
    <t>E</t>
  </si>
  <si>
    <r>
      <t>p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(Pa)</t>
    </r>
  </si>
  <si>
    <r>
      <t>p</t>
    </r>
    <r>
      <rPr>
        <vertAlign val="sub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(Pa)</t>
    </r>
  </si>
  <si>
    <r>
      <t>Hp</t>
    </r>
    <r>
      <rPr>
        <vertAlign val="subscript"/>
        <sz val="11"/>
        <color theme="1"/>
        <rFont val="Calibri"/>
        <family val="2"/>
        <scheme val="minor"/>
      </rPr>
      <t>2-3</t>
    </r>
    <r>
      <rPr>
        <sz val="11"/>
        <color theme="1"/>
        <rFont val="Calibri"/>
        <family val="2"/>
        <scheme val="minor"/>
      </rPr>
      <t xml:space="preserve"> (m)</t>
    </r>
  </si>
  <si>
    <t>Q(m³/s)</t>
  </si>
  <si>
    <r>
      <t>H</t>
    </r>
    <r>
      <rPr>
        <vertAlign val="subscript"/>
        <sz val="11"/>
        <color theme="1"/>
        <rFont val="Calibri"/>
        <family val="2"/>
        <scheme val="minor"/>
      </rPr>
      <t>Bas</t>
    </r>
    <r>
      <rPr>
        <sz val="11"/>
        <color theme="1"/>
        <rFont val="Calibri"/>
        <family val="2"/>
        <scheme val="minor"/>
      </rPr>
      <t xml:space="preserve"> (m)</t>
    </r>
  </si>
  <si>
    <r>
      <t>p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(Pa)</t>
    </r>
  </si>
  <si>
    <r>
      <t>v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(m/s)</t>
    </r>
  </si>
  <si>
    <r>
      <t>v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(m/s)</t>
    </r>
  </si>
  <si>
    <r>
      <t>Re</t>
    </r>
    <r>
      <rPr>
        <vertAlign val="subscript"/>
        <sz val="11"/>
        <color theme="1"/>
        <rFont val="Calibri"/>
        <family val="2"/>
        <scheme val="minor"/>
      </rPr>
      <t>1</t>
    </r>
  </si>
  <si>
    <r>
      <t>Re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</si>
  <si>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</t>
    </r>
    <r>
      <rPr>
        <sz val="11"/>
        <color theme="1"/>
        <rFont val="Symbol"/>
        <family val="1"/>
        <charset val="2"/>
      </rPr>
      <t xml:space="preserve"> a</t>
    </r>
    <r>
      <rPr>
        <vertAlign val="subscript"/>
        <sz val="11"/>
        <color theme="1"/>
        <rFont val="Calibri"/>
        <family val="2"/>
        <scheme val="minor"/>
      </rPr>
      <t>2</t>
    </r>
  </si>
  <si>
    <r>
      <t>H</t>
    </r>
    <r>
      <rPr>
        <vertAlign val="subscript"/>
        <sz val="11"/>
        <color theme="1"/>
        <rFont val="Calibri"/>
        <family val="2"/>
        <scheme val="minor"/>
      </rPr>
      <t>B7</t>
    </r>
    <r>
      <rPr>
        <sz val="11"/>
        <color theme="1"/>
        <rFont val="Calibri"/>
        <family val="2"/>
        <scheme val="minor"/>
      </rPr>
      <t xml:space="preserve"> (m)</t>
    </r>
  </si>
  <si>
    <r>
      <t>H</t>
    </r>
    <r>
      <rPr>
        <vertAlign val="subscript"/>
        <sz val="11"/>
        <color theme="1"/>
        <rFont val="Calibri"/>
        <family val="2"/>
        <scheme val="minor"/>
      </rPr>
      <t>B8</t>
    </r>
    <r>
      <rPr>
        <sz val="11"/>
        <color theme="1"/>
        <rFont val="Calibri"/>
        <family val="2"/>
        <scheme val="minor"/>
      </rPr>
      <t xml:space="preserve"> (m)</t>
    </r>
  </si>
  <si>
    <r>
      <t>p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(Pa)</t>
    </r>
  </si>
  <si>
    <r>
      <t>p</t>
    </r>
    <r>
      <rPr>
        <vertAlign val="subscript"/>
        <sz val="11"/>
        <color theme="1"/>
        <rFont val="Calibri"/>
        <family val="2"/>
        <scheme val="minor"/>
      </rPr>
      <t>m4</t>
    </r>
    <r>
      <rPr>
        <sz val="11"/>
        <color theme="1"/>
        <rFont val="Calibri"/>
        <family val="2"/>
        <scheme val="minor"/>
      </rPr>
      <t xml:space="preserve"> (Pa)</t>
    </r>
  </si>
  <si>
    <r>
      <t>p</t>
    </r>
    <r>
      <rPr>
        <vertAlign val="subscript"/>
        <sz val="11"/>
        <color theme="1"/>
        <rFont val="Calibri"/>
        <family val="2"/>
        <scheme val="minor"/>
      </rPr>
      <t>m4</t>
    </r>
    <r>
      <rPr>
        <sz val="11"/>
        <color theme="1"/>
        <rFont val="Calibri"/>
        <family val="2"/>
        <scheme val="minor"/>
      </rPr>
      <t xml:space="preserve"> (kgf/cm²)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</si>
</sst>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0.00000"/>
    <numFmt numFmtId="172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2"/>
      <color theme="1"/>
      <name val="Symbol"/>
      <family val="1"/>
      <charset val="2"/>
    </font>
    <font>
      <vertAlign val="superscript"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bscript"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0DA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Fill="1" applyAlignment="1"/>
    <xf numFmtId="17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3</xdr:row>
      <xdr:rowOff>38100</xdr:rowOff>
    </xdr:from>
    <xdr:to>
      <xdr:col>11</xdr:col>
      <xdr:colOff>438150</xdr:colOff>
      <xdr:row>20</xdr:row>
      <xdr:rowOff>71755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638175"/>
          <a:ext cx="4800600" cy="401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400050</xdr:colOff>
      <xdr:row>34</xdr:row>
      <xdr:rowOff>9525</xdr:rowOff>
    </xdr:from>
    <xdr:to>
      <xdr:col>7</xdr:col>
      <xdr:colOff>672548</xdr:colOff>
      <xdr:row>50</xdr:row>
      <xdr:rowOff>192698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650" y="7524750"/>
          <a:ext cx="5358848" cy="338357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34</xdr:row>
          <xdr:rowOff>142875</xdr:rowOff>
        </xdr:from>
        <xdr:to>
          <xdr:col>14</xdr:col>
          <xdr:colOff>66675</xdr:colOff>
          <xdr:row>42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104775</xdr:rowOff>
        </xdr:from>
        <xdr:to>
          <xdr:col>6</xdr:col>
          <xdr:colOff>609600</xdr:colOff>
          <xdr:row>72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781050</xdr:colOff>
      <xdr:row>76</xdr:row>
      <xdr:rowOff>0</xdr:rowOff>
    </xdr:from>
    <xdr:to>
      <xdr:col>8</xdr:col>
      <xdr:colOff>9525</xdr:colOff>
      <xdr:row>79</xdr:row>
      <xdr:rowOff>28575</xdr:rowOff>
    </xdr:to>
    <xdr:sp macro="" textlink="">
      <xdr:nvSpPr>
        <xdr:cNvPr id="9" name="Retângulo de cantos arredondados 8"/>
        <xdr:cNvSpPr/>
      </xdr:nvSpPr>
      <xdr:spPr>
        <a:xfrm>
          <a:off x="4210050" y="16030575"/>
          <a:ext cx="2419350" cy="600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Outra maneira de fazer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81</xdr:row>
          <xdr:rowOff>104775</xdr:rowOff>
        </xdr:from>
        <xdr:to>
          <xdr:col>5</xdr:col>
          <xdr:colOff>1076325</xdr:colOff>
          <xdr:row>92</xdr:row>
          <xdr:rowOff>66675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urma%2014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rma 14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94"/>
  <sheetViews>
    <sheetView tabSelected="1" topLeftCell="A33" workbookViewId="0">
      <selection activeCell="N46" sqref="N46"/>
    </sheetView>
  </sheetViews>
  <sheetFormatPr defaultRowHeight="15" x14ac:dyDescent="0.25"/>
  <cols>
    <col min="5" max="5" width="14.85546875" customWidth="1"/>
    <col min="6" max="6" width="20" customWidth="1"/>
    <col min="7" max="7" width="14" customWidth="1"/>
    <col min="8" max="8" width="13.85546875" customWidth="1"/>
    <col min="9" max="9" width="13.140625" customWidth="1"/>
    <col min="10" max="10" width="14.7109375" customWidth="1"/>
    <col min="11" max="11" width="14.85546875" customWidth="1"/>
    <col min="13" max="13" width="14.140625" customWidth="1"/>
    <col min="14" max="14" width="10.7109375" customWidth="1"/>
  </cols>
  <sheetData>
    <row r="2" spans="2:15" ht="15.75" thickBot="1" x14ac:dyDescent="0.3"/>
    <row r="3" spans="2:15" ht="16.5" thickBot="1" x14ac:dyDescent="0.3">
      <c r="B3" s="6" t="s">
        <v>0</v>
      </c>
      <c r="C3" s="7"/>
      <c r="D3" s="6" t="s">
        <v>1</v>
      </c>
      <c r="E3" s="7"/>
      <c r="G3" s="13"/>
      <c r="H3" s="13"/>
      <c r="I3" s="13"/>
      <c r="J3" s="13"/>
      <c r="K3" s="13"/>
      <c r="L3" s="13"/>
      <c r="M3" s="13"/>
      <c r="N3" s="13"/>
      <c r="O3" s="13"/>
    </row>
    <row r="4" spans="2:15" ht="19.5" thickBot="1" x14ac:dyDescent="0.3">
      <c r="B4" s="1" t="s">
        <v>2</v>
      </c>
      <c r="C4" s="2" t="s">
        <v>3</v>
      </c>
      <c r="D4" s="2" t="s">
        <v>4</v>
      </c>
      <c r="E4" s="2" t="s">
        <v>5</v>
      </c>
      <c r="G4" s="13"/>
      <c r="H4" s="13"/>
      <c r="I4" s="13"/>
      <c r="J4" s="13"/>
      <c r="K4" s="13"/>
      <c r="L4" s="13"/>
      <c r="M4" s="13"/>
      <c r="N4" s="13"/>
      <c r="O4" s="13"/>
    </row>
    <row r="5" spans="2:15" ht="16.5" thickBot="1" x14ac:dyDescent="0.3">
      <c r="B5" s="1">
        <v>11.5</v>
      </c>
      <c r="C5" s="2">
        <v>12</v>
      </c>
      <c r="D5" s="2">
        <v>32</v>
      </c>
      <c r="E5" s="2">
        <v>14</v>
      </c>
      <c r="G5" s="13"/>
      <c r="H5" s="13"/>
      <c r="I5" s="13"/>
      <c r="J5" s="13"/>
      <c r="K5" s="13"/>
      <c r="L5" s="13"/>
      <c r="M5" s="13"/>
      <c r="N5" s="13"/>
      <c r="O5" s="13"/>
    </row>
    <row r="6" spans="2:15" ht="35.25" thickBot="1" x14ac:dyDescent="0.3">
      <c r="B6" s="3" t="s">
        <v>6</v>
      </c>
      <c r="C6" s="2" t="s">
        <v>7</v>
      </c>
      <c r="D6" s="4" t="s">
        <v>8</v>
      </c>
      <c r="E6" s="2" t="s">
        <v>9</v>
      </c>
      <c r="G6" s="13"/>
      <c r="H6" s="13"/>
      <c r="I6" s="13"/>
      <c r="J6" s="13"/>
      <c r="K6" s="13"/>
      <c r="L6" s="13"/>
      <c r="M6" s="13"/>
      <c r="N6" s="13"/>
      <c r="O6" s="13"/>
    </row>
    <row r="7" spans="2:15" ht="16.5" thickBot="1" x14ac:dyDescent="0.3">
      <c r="B7" s="1">
        <v>29</v>
      </c>
      <c r="C7" s="2"/>
      <c r="D7" s="2">
        <v>29</v>
      </c>
      <c r="E7" s="2">
        <v>0.5625</v>
      </c>
      <c r="G7" s="13"/>
      <c r="H7" s="13"/>
      <c r="I7" s="13"/>
      <c r="J7" s="13"/>
      <c r="K7" s="13"/>
      <c r="L7" s="13"/>
      <c r="M7" s="13"/>
      <c r="N7" s="13"/>
      <c r="O7" s="13"/>
    </row>
    <row r="8" spans="2:15" ht="19.5" thickBot="1" x14ac:dyDescent="0.3">
      <c r="B8" s="1" t="s">
        <v>10</v>
      </c>
      <c r="C8" s="2" t="s">
        <v>11</v>
      </c>
      <c r="D8" s="5" t="s">
        <v>12</v>
      </c>
      <c r="E8" s="5" t="s">
        <v>13</v>
      </c>
      <c r="G8" s="13"/>
      <c r="H8" s="13"/>
      <c r="I8" s="13"/>
      <c r="J8" s="13"/>
      <c r="K8" s="13"/>
      <c r="L8" s="13"/>
      <c r="M8" s="13"/>
      <c r="N8" s="13"/>
      <c r="O8" s="13"/>
    </row>
    <row r="9" spans="2:15" ht="16.5" thickBot="1" x14ac:dyDescent="0.3">
      <c r="B9" s="1">
        <v>52.5</v>
      </c>
      <c r="C9" s="2">
        <v>21.7</v>
      </c>
      <c r="D9" s="2">
        <v>40.799999999999997</v>
      </c>
      <c r="E9" s="2">
        <v>13.1</v>
      </c>
      <c r="G9" s="13"/>
      <c r="H9" s="13"/>
      <c r="I9" s="13"/>
      <c r="J9" s="13"/>
      <c r="K9" s="13"/>
      <c r="L9" s="13"/>
      <c r="M9" s="13"/>
      <c r="N9" s="13"/>
      <c r="O9" s="13"/>
    </row>
    <row r="10" spans="2:15" ht="19.5" thickBot="1" x14ac:dyDescent="0.3">
      <c r="B10" s="1" t="s">
        <v>14</v>
      </c>
      <c r="C10" s="2" t="s">
        <v>15</v>
      </c>
      <c r="D10" s="2" t="s">
        <v>16</v>
      </c>
      <c r="E10" s="2" t="s">
        <v>17</v>
      </c>
      <c r="G10" s="13"/>
      <c r="H10" s="13"/>
      <c r="I10" s="13"/>
      <c r="J10" s="13"/>
      <c r="K10" s="13"/>
      <c r="L10" s="13"/>
      <c r="M10" s="13"/>
      <c r="N10" s="13"/>
      <c r="O10" s="13"/>
    </row>
    <row r="11" spans="2:15" ht="16.5" thickBot="1" x14ac:dyDescent="0.3">
      <c r="B11" s="1">
        <v>40.799999999999997</v>
      </c>
      <c r="C11" s="2">
        <v>13.1</v>
      </c>
      <c r="D11" s="2">
        <v>40.799999999999997</v>
      </c>
      <c r="E11" s="2">
        <v>13.1</v>
      </c>
      <c r="G11" s="13"/>
      <c r="H11" s="13"/>
      <c r="I11" s="13"/>
      <c r="J11" s="13"/>
      <c r="K11" s="13"/>
      <c r="L11" s="13"/>
      <c r="M11" s="13"/>
      <c r="N11" s="13"/>
      <c r="O11" s="13"/>
    </row>
    <row r="12" spans="2:15" ht="16.5" thickBot="1" x14ac:dyDescent="0.3">
      <c r="B12" s="6"/>
      <c r="C12" s="8"/>
      <c r="D12" s="8"/>
      <c r="E12" s="7"/>
      <c r="G12" s="13"/>
      <c r="H12" s="13"/>
      <c r="I12" s="13"/>
      <c r="J12" s="13"/>
      <c r="K12" s="13"/>
      <c r="L12" s="13"/>
      <c r="M12" s="13"/>
      <c r="N12" s="13"/>
      <c r="O12" s="13"/>
    </row>
    <row r="13" spans="2:15" ht="18" customHeight="1" thickBot="1" x14ac:dyDescent="0.3">
      <c r="B13" s="6" t="s">
        <v>18</v>
      </c>
      <c r="C13" s="8"/>
      <c r="D13" s="8"/>
      <c r="E13" s="7"/>
      <c r="G13" s="13"/>
      <c r="H13" s="13"/>
      <c r="I13" s="13"/>
      <c r="J13" s="13"/>
      <c r="K13" s="13"/>
      <c r="L13" s="13"/>
      <c r="M13" s="13"/>
      <c r="N13" s="13"/>
      <c r="O13" s="13"/>
    </row>
    <row r="14" spans="2:15" ht="18.75" customHeight="1" thickBot="1" x14ac:dyDescent="0.3">
      <c r="B14" s="9" t="s">
        <v>19</v>
      </c>
      <c r="C14" s="10"/>
      <c r="D14" s="9" t="s">
        <v>20</v>
      </c>
      <c r="E14" s="10"/>
      <c r="G14" s="13"/>
      <c r="H14" s="13"/>
      <c r="I14" s="13"/>
      <c r="J14" s="13"/>
      <c r="K14" s="13"/>
      <c r="L14" s="13"/>
      <c r="M14" s="13"/>
      <c r="N14" s="13"/>
      <c r="O14" s="13"/>
    </row>
    <row r="15" spans="2:15" ht="18" customHeight="1" thickBot="1" x14ac:dyDescent="0.3">
      <c r="B15" s="6">
        <v>9778.44</v>
      </c>
      <c r="C15" s="7"/>
      <c r="D15" s="6" t="s">
        <v>21</v>
      </c>
      <c r="E15" s="7"/>
      <c r="G15" s="13"/>
      <c r="H15" s="13"/>
      <c r="I15" s="13"/>
      <c r="J15" s="13"/>
      <c r="K15" s="13"/>
      <c r="L15" s="13"/>
      <c r="M15" s="13"/>
      <c r="N15" s="13"/>
      <c r="O15" s="13"/>
    </row>
    <row r="16" spans="2:15" ht="16.5" thickBot="1" x14ac:dyDescent="0.3">
      <c r="B16" s="6"/>
      <c r="C16" s="8"/>
      <c r="D16" s="8"/>
      <c r="E16" s="7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6.5" thickBot="1" x14ac:dyDescent="0.3">
      <c r="B17" s="6" t="s">
        <v>22</v>
      </c>
      <c r="C17" s="8"/>
      <c r="D17" s="8"/>
      <c r="E17" s="7"/>
      <c r="G17" s="13"/>
      <c r="H17" s="13"/>
      <c r="I17" s="13"/>
      <c r="J17" s="13"/>
      <c r="K17" s="13"/>
      <c r="L17" s="13"/>
      <c r="M17" s="13"/>
      <c r="N17" s="13"/>
      <c r="O17" s="13"/>
    </row>
    <row r="18" spans="2:15" ht="16.5" thickBot="1" x14ac:dyDescent="0.3">
      <c r="B18" s="6" t="s">
        <v>23</v>
      </c>
      <c r="C18" s="8"/>
      <c r="D18" s="8"/>
      <c r="E18" s="7"/>
      <c r="G18" s="13"/>
      <c r="H18" s="13"/>
      <c r="I18" s="13"/>
      <c r="J18" s="13"/>
      <c r="K18" s="13"/>
      <c r="L18" s="13"/>
      <c r="M18" s="13"/>
      <c r="N18" s="13"/>
      <c r="O18" s="13"/>
    </row>
    <row r="19" spans="2:15" ht="16.5" thickBot="1" x14ac:dyDescent="0.3">
      <c r="B19" s="6" t="s">
        <v>24</v>
      </c>
      <c r="C19" s="8"/>
      <c r="D19" s="8"/>
      <c r="E19" s="7"/>
      <c r="G19" s="13"/>
      <c r="H19" s="13"/>
      <c r="I19" s="13"/>
      <c r="J19" s="13"/>
      <c r="K19" s="13"/>
      <c r="L19" s="13"/>
      <c r="M19" s="13"/>
      <c r="N19" s="13"/>
      <c r="O19" s="13"/>
    </row>
    <row r="20" spans="2:15" ht="16.5" thickBot="1" x14ac:dyDescent="0.3">
      <c r="B20" s="6"/>
      <c r="C20" s="8"/>
      <c r="D20" s="8"/>
      <c r="E20" s="7"/>
      <c r="G20" s="13"/>
      <c r="H20" s="13"/>
      <c r="I20" s="13"/>
      <c r="J20" s="13"/>
      <c r="K20" s="13"/>
      <c r="L20" s="13"/>
      <c r="M20" s="13"/>
      <c r="N20" s="13"/>
      <c r="O20" s="13"/>
    </row>
    <row r="21" spans="2:15" ht="16.5" thickBot="1" x14ac:dyDescent="0.3">
      <c r="B21" s="6" t="s">
        <v>25</v>
      </c>
      <c r="C21" s="8"/>
      <c r="D21" s="8"/>
      <c r="E21" s="7"/>
      <c r="G21" s="13"/>
      <c r="H21" s="13"/>
      <c r="I21" s="13"/>
      <c r="J21" s="13"/>
      <c r="K21" s="13"/>
      <c r="L21" s="13"/>
      <c r="M21" s="13"/>
      <c r="N21" s="13"/>
      <c r="O21" s="13"/>
    </row>
    <row r="22" spans="2:15" ht="18.75" customHeight="1" thickBot="1" x14ac:dyDescent="0.3">
      <c r="B22" s="9" t="s">
        <v>26</v>
      </c>
      <c r="C22" s="11"/>
      <c r="D22" s="11"/>
      <c r="E22" s="10"/>
      <c r="G22" s="13"/>
      <c r="H22" s="13"/>
      <c r="I22" s="13"/>
      <c r="J22" s="13"/>
      <c r="K22" s="13"/>
      <c r="L22" s="13"/>
      <c r="M22" s="13"/>
      <c r="N22" s="13"/>
      <c r="O22" s="13"/>
    </row>
    <row r="23" spans="2:15" x14ac:dyDescent="0.25">
      <c r="B23" s="12"/>
    </row>
    <row r="24" spans="2:15" ht="15.75" thickBot="1" x14ac:dyDescent="0.3"/>
    <row r="25" spans="2:15" ht="19.5" thickBot="1" x14ac:dyDescent="0.3">
      <c r="B25" s="14" t="s">
        <v>27</v>
      </c>
      <c r="C25" s="15" t="s">
        <v>28</v>
      </c>
      <c r="D25" s="15" t="s">
        <v>29</v>
      </c>
      <c r="E25" s="15" t="s">
        <v>30</v>
      </c>
      <c r="F25" s="15" t="s">
        <v>31</v>
      </c>
      <c r="G25" s="15" t="s">
        <v>32</v>
      </c>
      <c r="H25" s="16" t="s">
        <v>33</v>
      </c>
      <c r="I25" s="14" t="s">
        <v>34</v>
      </c>
      <c r="J25" s="16" t="s">
        <v>35</v>
      </c>
      <c r="K25" s="14" t="s">
        <v>36</v>
      </c>
    </row>
    <row r="26" spans="2:15" ht="16.5" thickBot="1" x14ac:dyDescent="0.3">
      <c r="B26" s="17"/>
      <c r="C26" s="18">
        <v>0</v>
      </c>
      <c r="D26" s="18">
        <v>0</v>
      </c>
      <c r="E26" s="18">
        <v>-80</v>
      </c>
      <c r="F26" s="18">
        <v>48</v>
      </c>
      <c r="G26" s="18">
        <v>34</v>
      </c>
      <c r="H26" s="19">
        <v>7.1</v>
      </c>
      <c r="I26" s="17">
        <v>3523</v>
      </c>
      <c r="J26" s="19">
        <v>3536</v>
      </c>
      <c r="K26" s="17">
        <v>701</v>
      </c>
    </row>
    <row r="27" spans="2:15" ht="16.5" thickBot="1" x14ac:dyDescent="0.3">
      <c r="B27" s="17" t="s">
        <v>37</v>
      </c>
      <c r="C27" s="18">
        <v>50</v>
      </c>
      <c r="D27" s="18">
        <v>12.51</v>
      </c>
      <c r="E27" s="18">
        <v>-102</v>
      </c>
      <c r="F27" s="18">
        <v>36</v>
      </c>
      <c r="G27" s="18">
        <v>24</v>
      </c>
      <c r="H27" s="19"/>
      <c r="I27" s="17">
        <v>3450</v>
      </c>
      <c r="J27" s="19">
        <v>3466</v>
      </c>
      <c r="K27" s="17">
        <v>701</v>
      </c>
    </row>
    <row r="28" spans="2:15" ht="16.5" thickBot="1" x14ac:dyDescent="0.3">
      <c r="B28" s="17" t="s">
        <v>38</v>
      </c>
      <c r="C28" s="18">
        <v>50</v>
      </c>
      <c r="D28" s="18">
        <v>10.37</v>
      </c>
      <c r="E28" s="18">
        <v>-120</v>
      </c>
      <c r="F28" s="18">
        <v>30</v>
      </c>
      <c r="G28" s="18">
        <v>20</v>
      </c>
      <c r="H28" s="19"/>
      <c r="I28" s="17">
        <v>3435</v>
      </c>
      <c r="J28" s="19">
        <v>3455</v>
      </c>
      <c r="K28" s="17">
        <v>701</v>
      </c>
    </row>
    <row r="29" spans="2:15" ht="16.5" thickBot="1" x14ac:dyDescent="0.3">
      <c r="B29" s="17" t="s">
        <v>39</v>
      </c>
      <c r="C29" s="18">
        <v>50</v>
      </c>
      <c r="D29" s="18">
        <v>9.16</v>
      </c>
      <c r="E29" s="18">
        <v>-115</v>
      </c>
      <c r="F29" s="18">
        <v>26</v>
      </c>
      <c r="G29" s="18">
        <v>16</v>
      </c>
      <c r="H29" s="19"/>
      <c r="I29" s="17">
        <v>3431</v>
      </c>
      <c r="J29" s="19">
        <v>3448</v>
      </c>
      <c r="K29" s="17">
        <v>701</v>
      </c>
    </row>
    <row r="30" spans="2:15" ht="16.5" thickBot="1" x14ac:dyDescent="0.3">
      <c r="B30" s="17" t="s">
        <v>40</v>
      </c>
      <c r="C30" s="18">
        <v>50</v>
      </c>
      <c r="D30" s="18">
        <v>8.59</v>
      </c>
      <c r="E30" s="18">
        <v>-140</v>
      </c>
      <c r="F30" s="18">
        <v>22</v>
      </c>
      <c r="G30" s="18">
        <v>13</v>
      </c>
      <c r="H30" s="19"/>
      <c r="I30" s="17">
        <v>3426</v>
      </c>
      <c r="J30" s="19">
        <v>3444</v>
      </c>
      <c r="K30" s="17">
        <v>701</v>
      </c>
    </row>
    <row r="31" spans="2:15" ht="16.5" thickBot="1" x14ac:dyDescent="0.3">
      <c r="B31" s="17" t="s">
        <v>41</v>
      </c>
      <c r="C31" s="18">
        <v>50</v>
      </c>
      <c r="D31" s="18">
        <v>8.0299999999999994</v>
      </c>
      <c r="E31" s="18">
        <v>-150</v>
      </c>
      <c r="F31" s="18">
        <v>18</v>
      </c>
      <c r="G31" s="18">
        <v>10</v>
      </c>
      <c r="H31" s="19"/>
      <c r="I31" s="17">
        <v>3429</v>
      </c>
      <c r="J31" s="19">
        <v>3447</v>
      </c>
      <c r="K31" s="17">
        <v>701</v>
      </c>
    </row>
    <row r="32" spans="2:15" ht="16.5" thickBot="1" x14ac:dyDescent="0.3">
      <c r="B32" s="17" t="s">
        <v>42</v>
      </c>
      <c r="C32" s="18">
        <v>50</v>
      </c>
      <c r="D32" s="18">
        <v>7.57</v>
      </c>
      <c r="E32" s="18">
        <v>-150</v>
      </c>
      <c r="F32" s="18">
        <v>14</v>
      </c>
      <c r="G32" s="18">
        <v>7</v>
      </c>
      <c r="H32" s="19"/>
      <c r="I32" s="17">
        <v>3448</v>
      </c>
      <c r="J32" s="19">
        <v>3453</v>
      </c>
      <c r="K32" s="17">
        <v>701</v>
      </c>
    </row>
    <row r="34" spans="2:16" x14ac:dyDescent="0.25">
      <c r="B34" s="13"/>
      <c r="C34" s="13"/>
      <c r="D34" s="13"/>
      <c r="E34" s="13"/>
      <c r="F34" s="13"/>
      <c r="G34" s="13"/>
      <c r="H34" s="13"/>
      <c r="I34" s="13"/>
      <c r="J34" s="20"/>
    </row>
    <row r="35" spans="2:16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2:16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2:16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2:16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2:16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2:16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2:16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2:16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2:16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2:16" ht="15.75" thickBot="1" x14ac:dyDescent="0.3">
      <c r="B44" s="13"/>
      <c r="C44" s="13"/>
      <c r="D44" s="13"/>
      <c r="E44" s="13"/>
      <c r="F44" s="13"/>
      <c r="G44" s="13"/>
      <c r="H44" s="13"/>
      <c r="I44" s="13"/>
      <c r="J44" s="20"/>
    </row>
    <row r="45" spans="2:16" ht="18.75" thickBot="1" x14ac:dyDescent="0.3">
      <c r="B45" s="13"/>
      <c r="C45" s="13"/>
      <c r="D45" s="13"/>
      <c r="E45" s="13"/>
      <c r="F45" s="13"/>
      <c r="G45" s="13"/>
      <c r="H45" s="13"/>
      <c r="I45" s="13"/>
      <c r="J45" s="20"/>
      <c r="K45" s="14" t="s">
        <v>27</v>
      </c>
      <c r="L45" s="22" t="s">
        <v>43</v>
      </c>
      <c r="M45" s="22" t="s">
        <v>44</v>
      </c>
      <c r="N45" s="22" t="s">
        <v>45</v>
      </c>
    </row>
    <row r="46" spans="2:16" ht="16.5" thickBot="1" x14ac:dyDescent="0.3">
      <c r="B46" s="13"/>
      <c r="C46" s="13"/>
      <c r="D46" s="13"/>
      <c r="E46" s="13"/>
      <c r="F46" s="13"/>
      <c r="G46" s="13"/>
      <c r="H46" s="13"/>
      <c r="I46" s="13"/>
      <c r="J46" s="20"/>
      <c r="K46" s="17" t="s">
        <v>37</v>
      </c>
      <c r="L46" s="22">
        <f>((F27*1.033)/14.7)*9.8*10000+0.12*9778.44</f>
        <v>249093.41279999996</v>
      </c>
      <c r="M46" s="23">
        <f>G27*9800+0.32*9778.4</f>
        <v>238329.08799999999</v>
      </c>
      <c r="N46" s="23">
        <f>0.29+((L46-M46)/9778.44)</f>
        <v>1.3908222988533931</v>
      </c>
    </row>
    <row r="47" spans="2:16" ht="16.5" thickBot="1" x14ac:dyDescent="0.3">
      <c r="B47" s="13"/>
      <c r="C47" s="13"/>
      <c r="D47" s="13"/>
      <c r="E47" s="13"/>
      <c r="F47" s="13"/>
      <c r="G47" s="13"/>
      <c r="H47" s="13"/>
      <c r="I47" s="13"/>
      <c r="J47" s="20"/>
      <c r="K47" s="17" t="s">
        <v>38</v>
      </c>
      <c r="L47" s="22">
        <f t="shared" ref="L47:L51" si="0">((F28*1.033)/14.7)*9.8*10000+0.12*9778.44</f>
        <v>207773.41280000002</v>
      </c>
      <c r="M47" s="23">
        <f t="shared" ref="M47:M51" si="1">G28*9800+0.32*9778.4</f>
        <v>199129.08799999999</v>
      </c>
      <c r="N47" s="23">
        <f t="shared" ref="N47:N51" si="2">0.29+((L47-M47)/9778.44)</f>
        <v>1.1740188005448753</v>
      </c>
    </row>
    <row r="48" spans="2:16" ht="16.5" thickBot="1" x14ac:dyDescent="0.3">
      <c r="B48" s="13"/>
      <c r="C48" s="13"/>
      <c r="D48" s="13"/>
      <c r="E48" s="13"/>
      <c r="F48" s="13"/>
      <c r="G48" s="13"/>
      <c r="H48" s="13"/>
      <c r="I48" s="13"/>
      <c r="J48" s="20"/>
      <c r="K48" s="17" t="s">
        <v>39</v>
      </c>
      <c r="L48" s="22">
        <f t="shared" si="0"/>
        <v>180226.7461333333</v>
      </c>
      <c r="M48" s="23">
        <f t="shared" si="1"/>
        <v>159929.08799999999</v>
      </c>
      <c r="N48" s="23">
        <f t="shared" si="2"/>
        <v>2.3657562692344909</v>
      </c>
    </row>
    <row r="49" spans="1:18" ht="16.5" thickBot="1" x14ac:dyDescent="0.3">
      <c r="B49" s="13"/>
      <c r="C49" s="13"/>
      <c r="D49" s="13"/>
      <c r="E49" s="13"/>
      <c r="F49" s="13"/>
      <c r="G49" s="13"/>
      <c r="H49" s="13"/>
      <c r="I49" s="13"/>
      <c r="J49" s="20"/>
      <c r="K49" s="17" t="s">
        <v>40</v>
      </c>
      <c r="L49" s="22">
        <f>((F30*1.033)/14.7)*9.8*10000+0.12*9778.44</f>
        <v>152680.07946666668</v>
      </c>
      <c r="M49" s="23">
        <f>G30*9800+0.32*9778.4</f>
        <v>130529.088</v>
      </c>
      <c r="N49" s="23">
        <f t="shared" si="2"/>
        <v>2.5552888872526367</v>
      </c>
    </row>
    <row r="50" spans="1:18" ht="16.5" thickBot="1" x14ac:dyDescent="0.3">
      <c r="B50" s="13"/>
      <c r="C50" s="13"/>
      <c r="D50" s="13"/>
      <c r="E50" s="13"/>
      <c r="F50" s="13"/>
      <c r="G50" s="13"/>
      <c r="H50" s="13"/>
      <c r="I50" s="13"/>
      <c r="J50" s="20"/>
      <c r="K50" s="17" t="s">
        <v>41</v>
      </c>
      <c r="L50" s="22">
        <f t="shared" si="0"/>
        <v>125133.41279999999</v>
      </c>
      <c r="M50" s="23">
        <f>G31*9800+0.32*9778.4</f>
        <v>101129.088</v>
      </c>
      <c r="N50" s="23">
        <f t="shared" si="2"/>
        <v>2.7448215052707781</v>
      </c>
    </row>
    <row r="51" spans="1:18" ht="16.5" thickBot="1" x14ac:dyDescent="0.3">
      <c r="B51" s="13"/>
      <c r="C51" s="13"/>
      <c r="D51" s="13"/>
      <c r="E51" s="13"/>
      <c r="F51" s="13"/>
      <c r="G51" s="13"/>
      <c r="H51" s="13"/>
      <c r="I51" s="13"/>
      <c r="J51" s="20"/>
      <c r="K51" s="17" t="s">
        <v>42</v>
      </c>
      <c r="L51" s="22">
        <f>((F32*1.033)/14.7)*9.8*10000+0.12*9778.44</f>
        <v>97586.746133333349</v>
      </c>
      <c r="M51" s="23">
        <f t="shared" si="1"/>
        <v>71729.088000000003</v>
      </c>
      <c r="N51" s="23">
        <f t="shared" si="2"/>
        <v>2.9343541232889239</v>
      </c>
    </row>
    <row r="52" spans="1:18" x14ac:dyDescent="0.25">
      <c r="B52" s="13"/>
      <c r="C52" s="13"/>
      <c r="D52" s="13"/>
      <c r="E52" s="13"/>
      <c r="F52" s="13"/>
      <c r="G52" s="13"/>
      <c r="H52" s="13"/>
      <c r="I52" s="13"/>
      <c r="J52" s="20"/>
      <c r="N52" s="24">
        <v>0.25</v>
      </c>
    </row>
    <row r="53" spans="1:18" x14ac:dyDescent="0.25">
      <c r="B53" s="13"/>
      <c r="C53" s="13"/>
      <c r="D53" s="13"/>
      <c r="E53" s="13"/>
      <c r="F53" s="13"/>
      <c r="G53" s="13"/>
      <c r="H53" s="13"/>
      <c r="I53" s="13"/>
      <c r="J53" s="20"/>
    </row>
    <row r="55" spans="1:18" x14ac:dyDescent="0.25">
      <c r="A55" s="13"/>
      <c r="B55" s="13"/>
      <c r="C55" s="13"/>
      <c r="D55" s="13"/>
      <c r="E55" s="13"/>
      <c r="F55" s="13"/>
      <c r="G55" s="13"/>
    </row>
    <row r="56" spans="1:18" x14ac:dyDescent="0.25">
      <c r="A56" s="13"/>
      <c r="B56" s="13"/>
      <c r="C56" s="13"/>
      <c r="D56" s="13"/>
      <c r="E56" s="13"/>
      <c r="F56" s="13"/>
      <c r="G56" s="13"/>
    </row>
    <row r="57" spans="1:18" x14ac:dyDescent="0.25">
      <c r="A57" s="13"/>
      <c r="B57" s="13"/>
      <c r="C57" s="13"/>
      <c r="D57" s="13"/>
      <c r="E57" s="13"/>
      <c r="F57" s="13"/>
      <c r="G57" s="13"/>
    </row>
    <row r="58" spans="1:18" ht="15.75" thickBot="1" x14ac:dyDescent="0.3">
      <c r="A58" s="13"/>
      <c r="B58" s="13"/>
      <c r="C58" s="13"/>
      <c r="D58" s="13"/>
      <c r="E58" s="13"/>
      <c r="F58" s="13"/>
      <c r="G58" s="13"/>
    </row>
    <row r="59" spans="1:18" ht="18.75" thickBot="1" x14ac:dyDescent="0.3">
      <c r="A59" s="13"/>
      <c r="B59" s="13"/>
      <c r="C59" s="13"/>
      <c r="D59" s="13"/>
      <c r="E59" s="13"/>
      <c r="F59" s="13"/>
      <c r="G59" s="13"/>
      <c r="H59" s="14" t="s">
        <v>27</v>
      </c>
      <c r="I59" s="22" t="s">
        <v>46</v>
      </c>
      <c r="J59" s="22" t="s">
        <v>47</v>
      </c>
      <c r="K59" s="22" t="s">
        <v>48</v>
      </c>
      <c r="L59" s="26" t="s">
        <v>49</v>
      </c>
      <c r="M59" s="26" t="s">
        <v>50</v>
      </c>
      <c r="N59" s="26" t="s">
        <v>51</v>
      </c>
      <c r="O59" s="26" t="s">
        <v>52</v>
      </c>
      <c r="P59" s="26" t="s">
        <v>53</v>
      </c>
      <c r="Q59" s="25"/>
      <c r="R59" s="25"/>
    </row>
    <row r="60" spans="1:18" ht="16.5" thickBot="1" x14ac:dyDescent="0.3">
      <c r="A60" s="13"/>
      <c r="B60" s="13"/>
      <c r="C60" s="13"/>
      <c r="D60" s="13"/>
      <c r="E60" s="13"/>
      <c r="F60" s="13"/>
      <c r="G60" s="13"/>
      <c r="H60" s="17" t="s">
        <v>37</v>
      </c>
      <c r="I60" s="27">
        <f>((C27/1000)*$E$7)/D27</f>
        <v>2.2482014388489208E-3</v>
      </c>
      <c r="J60" s="23">
        <f>-0.2255*(I60*3600)^2-0.2748*(I60*3600)+71.3</f>
        <v>54.304487992339936</v>
      </c>
      <c r="K60" s="23">
        <f>(E27/1000)*13600*9.8+0.115*9778.44</f>
        <v>-12470.0394</v>
      </c>
      <c r="L60" s="23">
        <f>I60/0.00217</f>
        <v>1.0360375294234658</v>
      </c>
      <c r="M60" s="23">
        <f>I60/0.00131</f>
        <v>1.7161843044648251</v>
      </c>
      <c r="N60" s="23">
        <f>(L60*0.0525)/0.000000957</f>
        <v>56835.914623544362</v>
      </c>
      <c r="O60" s="23">
        <f>(M60*0.0408)/0.000000957</f>
        <v>73166.478184080333</v>
      </c>
      <c r="P60" s="22">
        <v>1</v>
      </c>
      <c r="Q60" s="21"/>
      <c r="R60" s="21"/>
    </row>
    <row r="61" spans="1:18" ht="16.5" thickBot="1" x14ac:dyDescent="0.3">
      <c r="A61" s="13"/>
      <c r="B61" s="13"/>
      <c r="C61" s="13"/>
      <c r="D61" s="13"/>
      <c r="E61" s="13"/>
      <c r="F61" s="13"/>
      <c r="G61" s="13"/>
      <c r="H61" s="17" t="s">
        <v>38</v>
      </c>
      <c r="I61" s="27">
        <f t="shared" ref="I61:I65" si="3">((C28/1000)*$E$7)/D28</f>
        <v>2.7121504339440699E-3</v>
      </c>
      <c r="J61" s="23">
        <f t="shared" ref="J61:J65" si="4">-0.2255*(I61*3600)^2-0.2748*(I61*3600)+71.3</f>
        <v>47.119862403044891</v>
      </c>
      <c r="K61" s="23">
        <f t="shared" ref="K61:K65" si="5">(E28/1000)*13600*9.8+0.115*9778.44</f>
        <v>-14869.079400000001</v>
      </c>
      <c r="L61" s="23">
        <f t="shared" ref="L61:L65" si="6">I61/0.00217</f>
        <v>1.2498389096516451</v>
      </c>
      <c r="M61" s="23">
        <f t="shared" ref="M61:M65" si="7">I61/0.00131</f>
        <v>2.0703438427053968</v>
      </c>
      <c r="N61" s="23">
        <f t="shared" ref="N61:N65" si="8">(L61*0.0525)/0.000000957</f>
        <v>68564.830466783038</v>
      </c>
      <c r="O61" s="23">
        <f t="shared" ref="O61:O65" si="9">(M61*0.0408)/0.000000957</f>
        <v>88265.442823803765</v>
      </c>
      <c r="P61" s="22">
        <v>1</v>
      </c>
      <c r="Q61" s="21"/>
      <c r="R61" s="21"/>
    </row>
    <row r="62" spans="1:18" ht="16.5" thickBot="1" x14ac:dyDescent="0.3">
      <c r="A62" s="13"/>
      <c r="B62" s="13"/>
      <c r="C62" s="13"/>
      <c r="D62" s="13"/>
      <c r="E62" s="13"/>
      <c r="F62" s="13"/>
      <c r="G62" s="13"/>
      <c r="H62" s="17" t="s">
        <v>39</v>
      </c>
      <c r="I62" s="27">
        <f t="shared" si="3"/>
        <v>3.0704148471615723E-3</v>
      </c>
      <c r="J62" s="23">
        <f t="shared" si="4"/>
        <v>40.710973716295442</v>
      </c>
      <c r="K62" s="23">
        <f t="shared" si="5"/>
        <v>-14202.679400000001</v>
      </c>
      <c r="L62" s="23">
        <f t="shared" si="6"/>
        <v>1.4149377175859779</v>
      </c>
      <c r="M62" s="23">
        <f t="shared" si="7"/>
        <v>2.3438281276042536</v>
      </c>
      <c r="N62" s="23">
        <f t="shared" si="8"/>
        <v>77621.975102679047</v>
      </c>
      <c r="O62" s="23">
        <f t="shared" si="9"/>
        <v>99924.960926074782</v>
      </c>
      <c r="P62" s="22">
        <v>1</v>
      </c>
      <c r="Q62" s="21"/>
      <c r="R62" s="21"/>
    </row>
    <row r="63" spans="1:18" ht="16.5" thickBot="1" x14ac:dyDescent="0.3">
      <c r="A63" s="13"/>
      <c r="B63" s="13"/>
      <c r="C63" s="13"/>
      <c r="D63" s="13"/>
      <c r="E63" s="13"/>
      <c r="F63" s="13"/>
      <c r="G63" s="13"/>
      <c r="H63" s="17" t="s">
        <v>40</v>
      </c>
      <c r="I63" s="27">
        <f>((C30/1000)*$E$7)/D30</f>
        <v>3.2741559953434226E-3</v>
      </c>
      <c r="J63" s="23">
        <f t="shared" si="4"/>
        <v>36.731672468189316</v>
      </c>
      <c r="K63" s="23">
        <f t="shared" si="5"/>
        <v>-17534.679400000005</v>
      </c>
      <c r="L63" s="23">
        <f t="shared" si="6"/>
        <v>1.508827647623697</v>
      </c>
      <c r="M63" s="23">
        <f t="shared" si="7"/>
        <v>2.4993557216362006</v>
      </c>
      <c r="N63" s="23">
        <f t="shared" si="8"/>
        <v>82772.676593776487</v>
      </c>
      <c r="O63" s="23">
        <f t="shared" si="9"/>
        <v>106555.6044333929</v>
      </c>
      <c r="P63" s="22">
        <v>1</v>
      </c>
      <c r="Q63" s="21"/>
      <c r="R63" s="21"/>
    </row>
    <row r="64" spans="1:18" ht="16.5" thickBot="1" x14ac:dyDescent="0.3">
      <c r="A64" s="13"/>
      <c r="B64" s="13"/>
      <c r="C64" s="13"/>
      <c r="D64" s="13"/>
      <c r="E64" s="13"/>
      <c r="F64" s="13"/>
      <c r="G64" s="13"/>
      <c r="H64" s="17" t="s">
        <v>41</v>
      </c>
      <c r="I64" s="27">
        <f t="shared" si="3"/>
        <v>3.5024906600249072E-3</v>
      </c>
      <c r="J64" s="23">
        <f t="shared" si="4"/>
        <v>31.983705581807925</v>
      </c>
      <c r="K64" s="23">
        <f t="shared" si="5"/>
        <v>-18867.4794</v>
      </c>
      <c r="L64" s="23">
        <f t="shared" si="6"/>
        <v>1.614050995403183</v>
      </c>
      <c r="M64" s="23">
        <f t="shared" si="7"/>
        <v>2.6736569923854252</v>
      </c>
      <c r="N64" s="23">
        <f t="shared" si="8"/>
        <v>88545.117302682454</v>
      </c>
      <c r="O64" s="23">
        <f t="shared" si="9"/>
        <v>113986.63039636925</v>
      </c>
      <c r="P64" s="22">
        <v>1</v>
      </c>
      <c r="Q64" s="21"/>
      <c r="R64" s="21"/>
    </row>
    <row r="65" spans="1:18" ht="16.5" thickBot="1" x14ac:dyDescent="0.3">
      <c r="A65" s="13"/>
      <c r="B65" s="13"/>
      <c r="C65" s="13"/>
      <c r="D65" s="13"/>
      <c r="E65" s="13"/>
      <c r="F65" s="13"/>
      <c r="G65" s="13"/>
      <c r="H65" s="17" t="s">
        <v>42</v>
      </c>
      <c r="I65" s="27">
        <f t="shared" si="3"/>
        <v>3.7153236459709377E-3</v>
      </c>
      <c r="J65" s="23">
        <f t="shared" si="4"/>
        <v>27.283672622236487</v>
      </c>
      <c r="K65" s="23">
        <f t="shared" si="5"/>
        <v>-18867.4794</v>
      </c>
      <c r="L65" s="23">
        <f t="shared" si="6"/>
        <v>1.7121307124290035</v>
      </c>
      <c r="M65" s="23">
        <f t="shared" si="7"/>
        <v>2.8361249205885022</v>
      </c>
      <c r="N65" s="23">
        <f t="shared" si="8"/>
        <v>93925.666042343451</v>
      </c>
      <c r="O65" s="23">
        <f t="shared" si="9"/>
        <v>120913.16275863208</v>
      </c>
      <c r="P65" s="22">
        <v>1</v>
      </c>
      <c r="Q65" s="21"/>
      <c r="R65" s="21"/>
    </row>
    <row r="66" spans="1:18" x14ac:dyDescent="0.25">
      <c r="A66" s="13"/>
      <c r="B66" s="13"/>
      <c r="C66" s="13"/>
      <c r="D66" s="13"/>
      <c r="E66" s="13"/>
      <c r="F66" s="13"/>
      <c r="G66" s="13"/>
      <c r="J66" s="24">
        <v>0.125</v>
      </c>
      <c r="Q66" s="24"/>
      <c r="R66" s="24"/>
    </row>
    <row r="67" spans="1:18" ht="15.75" thickBot="1" x14ac:dyDescent="0.3">
      <c r="A67" s="13"/>
      <c r="B67" s="13"/>
      <c r="C67" s="13"/>
      <c r="D67" s="13"/>
      <c r="E67" s="13"/>
      <c r="F67" s="13"/>
      <c r="G67" s="13"/>
    </row>
    <row r="68" spans="1:18" ht="18.75" thickBot="1" x14ac:dyDescent="0.3">
      <c r="A68" s="13"/>
      <c r="B68" s="13"/>
      <c r="C68" s="13"/>
      <c r="D68" s="13"/>
      <c r="E68" s="13"/>
      <c r="F68" s="13"/>
      <c r="G68" s="13"/>
      <c r="H68" s="14" t="s">
        <v>27</v>
      </c>
      <c r="I68" s="22" t="s">
        <v>54</v>
      </c>
      <c r="J68" s="22" t="s">
        <v>55</v>
      </c>
      <c r="K68" s="22" t="s">
        <v>56</v>
      </c>
      <c r="L68" s="26" t="s">
        <v>57</v>
      </c>
      <c r="M68" s="26" t="s">
        <v>58</v>
      </c>
    </row>
    <row r="69" spans="1:18" ht="16.5" thickBot="1" x14ac:dyDescent="0.3">
      <c r="A69" s="13"/>
      <c r="B69" s="13"/>
      <c r="C69" s="13"/>
      <c r="D69" s="13"/>
      <c r="E69" s="13"/>
      <c r="F69" s="13"/>
      <c r="G69" s="13"/>
      <c r="H69" s="17" t="s">
        <v>37</v>
      </c>
      <c r="I69" s="23">
        <f>0.29+((L46-K60)/9778.44)+((M60^2-L60^2)/19.6)</f>
        <v>27.134501832191408</v>
      </c>
      <c r="J69" s="23">
        <f>J60-I69</f>
        <v>27.169986160148529</v>
      </c>
      <c r="K69" s="23">
        <f>M46+9778.44*(J69-0.29)</f>
        <v>501173.41986784281</v>
      </c>
      <c r="L69" s="22">
        <f>K69-0.14*9778.44</f>
        <v>499804.43826784281</v>
      </c>
      <c r="M69" s="23">
        <f>L69/(9.8*10000)</f>
        <v>5.1000452884473759</v>
      </c>
    </row>
    <row r="70" spans="1:18" ht="16.5" thickBot="1" x14ac:dyDescent="0.3">
      <c r="A70" s="13"/>
      <c r="B70" s="13"/>
      <c r="C70" s="13"/>
      <c r="D70" s="13"/>
      <c r="E70" s="13"/>
      <c r="F70" s="13"/>
      <c r="G70" s="13"/>
      <c r="H70" s="17" t="s">
        <v>38</v>
      </c>
      <c r="I70" s="23">
        <f t="shared" ref="I70:I74" si="10">0.29+((L47-K61)/9778.44)+((M61^2-L61^2)/19.6)</f>
        <v>23.197703960398062</v>
      </c>
      <c r="J70" s="23">
        <f t="shared" ref="J70:J74" si="11">J61-I70</f>
        <v>23.922158442646829</v>
      </c>
      <c r="K70" s="23">
        <f t="shared" ref="K70:K74" si="12">M47+9778.44*(J70-0.29)</f>
        <v>430214.73140191543</v>
      </c>
      <c r="L70" s="22">
        <f t="shared" ref="L70:L74" si="13">K70-0.14*9778.44</f>
        <v>428845.74980191543</v>
      </c>
      <c r="M70" s="23">
        <f t="shared" ref="M70:M74" si="14">L70/(9.8*10000)</f>
        <v>4.3759770387950558</v>
      </c>
    </row>
    <row r="71" spans="1:18" ht="16.5" thickBot="1" x14ac:dyDescent="0.3">
      <c r="A71" s="13"/>
      <c r="B71" s="13"/>
      <c r="C71" s="13"/>
      <c r="D71" s="13"/>
      <c r="E71" s="13"/>
      <c r="F71" s="13"/>
      <c r="G71" s="13"/>
      <c r="H71" s="17" t="s">
        <v>39</v>
      </c>
      <c r="I71" s="23">
        <f t="shared" si="10"/>
        <v>20.351617771053682</v>
      </c>
      <c r="J71" s="23">
        <f t="shared" si="11"/>
        <v>20.359355945241759</v>
      </c>
      <c r="K71" s="23">
        <f t="shared" si="12"/>
        <v>356176.08094918984</v>
      </c>
      <c r="L71" s="22">
        <f t="shared" si="13"/>
        <v>354807.09934918984</v>
      </c>
      <c r="M71" s="23">
        <f t="shared" si="14"/>
        <v>3.6204806056039778</v>
      </c>
    </row>
    <row r="72" spans="1:18" ht="16.5" thickBot="1" x14ac:dyDescent="0.3">
      <c r="A72" s="13"/>
      <c r="B72" s="13"/>
      <c r="C72" s="13"/>
      <c r="D72" s="13"/>
      <c r="E72" s="13"/>
      <c r="F72" s="13"/>
      <c r="G72" s="13"/>
      <c r="H72" s="17" t="s">
        <v>40</v>
      </c>
      <c r="I72" s="23">
        <f t="shared" si="10"/>
        <v>17.899710823323481</v>
      </c>
      <c r="J72" s="23">
        <f t="shared" si="11"/>
        <v>18.831961644865835</v>
      </c>
      <c r="K72" s="23">
        <f t="shared" si="12"/>
        <v>311840.5474266219</v>
      </c>
      <c r="L72" s="22">
        <f t="shared" si="13"/>
        <v>310471.5658266219</v>
      </c>
      <c r="M72" s="23">
        <f t="shared" si="14"/>
        <v>3.1680772023124684</v>
      </c>
    </row>
    <row r="73" spans="1:18" ht="16.5" thickBot="1" x14ac:dyDescent="0.3">
      <c r="A73" s="13"/>
      <c r="B73" s="13"/>
      <c r="C73" s="13"/>
      <c r="D73" s="13"/>
      <c r="E73" s="13"/>
      <c r="F73" s="13"/>
      <c r="G73" s="13"/>
      <c r="H73" s="17" t="s">
        <v>41</v>
      </c>
      <c r="I73" s="23">
        <f t="shared" si="10"/>
        <v>15.248166654331145</v>
      </c>
      <c r="J73" s="23">
        <f t="shared" si="11"/>
        <v>16.735538927476782</v>
      </c>
      <c r="K73" s="23">
        <f t="shared" si="12"/>
        <v>261940.80366999609</v>
      </c>
      <c r="L73" s="22">
        <f t="shared" si="13"/>
        <v>260571.82206999609</v>
      </c>
      <c r="M73" s="23">
        <f t="shared" si="14"/>
        <v>2.6588961435713889</v>
      </c>
    </row>
    <row r="74" spans="1:18" ht="16.5" thickBot="1" x14ac:dyDescent="0.3">
      <c r="A74" s="13"/>
      <c r="B74" s="13"/>
      <c r="C74" s="13"/>
      <c r="D74" s="13"/>
      <c r="E74" s="13"/>
      <c r="F74" s="13"/>
      <c r="G74" s="13"/>
      <c r="H74" s="17" t="s">
        <v>42</v>
      </c>
      <c r="I74" s="23">
        <f t="shared" si="10"/>
        <v>12.460111857659909</v>
      </c>
      <c r="J74" s="23">
        <f t="shared" si="11"/>
        <v>14.823560764576579</v>
      </c>
      <c r="K74" s="23">
        <f t="shared" si="12"/>
        <v>213844.63992276619</v>
      </c>
      <c r="L74" s="22">
        <f t="shared" si="13"/>
        <v>212475.65832276619</v>
      </c>
      <c r="M74" s="23">
        <f t="shared" si="14"/>
        <v>2.1681189624772061</v>
      </c>
    </row>
    <row r="75" spans="1:18" x14ac:dyDescent="0.25">
      <c r="I75" s="24">
        <v>0.125</v>
      </c>
      <c r="J75" s="24">
        <v>0.125</v>
      </c>
      <c r="K75" s="24">
        <v>0.125</v>
      </c>
      <c r="L75" s="24">
        <v>0.125</v>
      </c>
      <c r="M75" s="24">
        <v>0.125</v>
      </c>
    </row>
    <row r="81" spans="1:10" ht="15.75" thickBot="1" x14ac:dyDescent="0.3">
      <c r="A81" s="13"/>
      <c r="B81" s="13"/>
      <c r="C81" s="13"/>
      <c r="D81" s="13"/>
      <c r="E81" s="13"/>
      <c r="F81" s="13"/>
    </row>
    <row r="82" spans="1:10" ht="18.75" thickBot="1" x14ac:dyDescent="0.3">
      <c r="A82" s="13"/>
      <c r="B82" s="13"/>
      <c r="C82" s="13"/>
      <c r="D82" s="13"/>
      <c r="E82" s="13"/>
      <c r="F82" s="13"/>
      <c r="H82" s="14" t="s">
        <v>27</v>
      </c>
      <c r="I82" s="22" t="s">
        <v>56</v>
      </c>
      <c r="J82" s="26" t="s">
        <v>58</v>
      </c>
    </row>
    <row r="83" spans="1:10" ht="16.5" thickBot="1" x14ac:dyDescent="0.3">
      <c r="A83" s="13"/>
      <c r="B83" s="13"/>
      <c r="C83" s="13"/>
      <c r="D83" s="13"/>
      <c r="E83" s="13"/>
      <c r="F83" s="13"/>
      <c r="H83" s="17" t="s">
        <v>37</v>
      </c>
      <c r="I83" s="23">
        <f>K60+((L60^2-M60^2)/19.6)*9778.44+(J60-0.29-N46)*9778.44</f>
        <v>501173.41986784281</v>
      </c>
      <c r="J83" s="23">
        <f>(I83-0.14*9778.44)/(9.8*10000)</f>
        <v>5.1000452884473759</v>
      </c>
    </row>
    <row r="84" spans="1:10" ht="16.5" thickBot="1" x14ac:dyDescent="0.3">
      <c r="A84" s="13"/>
      <c r="B84" s="13"/>
      <c r="C84" s="13"/>
      <c r="D84" s="13"/>
      <c r="E84" s="13"/>
      <c r="F84" s="13"/>
      <c r="H84" s="17" t="s">
        <v>38</v>
      </c>
      <c r="I84" s="23">
        <f t="shared" ref="I84:I88" si="15">K61+((L61^2-M61^2)/19.6)*9778.44+(J61-0.29-N47)*9778.44</f>
        <v>430214.73140191543</v>
      </c>
      <c r="J84" s="23">
        <f t="shared" ref="J84:J88" si="16">(I84-0.14*9778.44)/(9.8*10000)</f>
        <v>4.3759770387950558</v>
      </c>
    </row>
    <row r="85" spans="1:10" ht="16.5" thickBot="1" x14ac:dyDescent="0.3">
      <c r="A85" s="13"/>
      <c r="B85" s="13"/>
      <c r="C85" s="13"/>
      <c r="D85" s="13"/>
      <c r="E85" s="13"/>
      <c r="F85" s="13"/>
      <c r="H85" s="17" t="s">
        <v>39</v>
      </c>
      <c r="I85" s="23">
        <f t="shared" si="15"/>
        <v>356176.08094918978</v>
      </c>
      <c r="J85" s="23">
        <f t="shared" si="16"/>
        <v>3.6204806056039773</v>
      </c>
    </row>
    <row r="86" spans="1:10" ht="16.5" thickBot="1" x14ac:dyDescent="0.3">
      <c r="A86" s="13"/>
      <c r="B86" s="13"/>
      <c r="C86" s="13"/>
      <c r="D86" s="13"/>
      <c r="E86" s="13"/>
      <c r="F86" s="13"/>
      <c r="H86" s="17" t="s">
        <v>40</v>
      </c>
      <c r="I86" s="23">
        <f t="shared" si="15"/>
        <v>311840.54742662184</v>
      </c>
      <c r="J86" s="23">
        <f t="shared" si="16"/>
        <v>3.1680772023124679</v>
      </c>
    </row>
    <row r="87" spans="1:10" ht="16.5" thickBot="1" x14ac:dyDescent="0.3">
      <c r="A87" s="13"/>
      <c r="B87" s="13"/>
      <c r="C87" s="13"/>
      <c r="D87" s="13"/>
      <c r="E87" s="13"/>
      <c r="F87" s="13"/>
      <c r="H87" s="17" t="s">
        <v>41</v>
      </c>
      <c r="I87" s="23">
        <f t="shared" si="15"/>
        <v>261940.80366999606</v>
      </c>
      <c r="J87" s="23">
        <f t="shared" si="16"/>
        <v>2.6588961435713885</v>
      </c>
    </row>
    <row r="88" spans="1:10" ht="16.5" thickBot="1" x14ac:dyDescent="0.3">
      <c r="A88" s="13"/>
      <c r="B88" s="13"/>
      <c r="C88" s="13"/>
      <c r="D88" s="13"/>
      <c r="E88" s="13"/>
      <c r="F88" s="13"/>
      <c r="H88" s="17" t="s">
        <v>42</v>
      </c>
      <c r="I88" s="23">
        <f t="shared" si="15"/>
        <v>213844.63992276622</v>
      </c>
      <c r="J88" s="23">
        <f t="shared" si="16"/>
        <v>2.1681189624772061</v>
      </c>
    </row>
    <row r="89" spans="1:10" x14ac:dyDescent="0.25">
      <c r="A89" s="13"/>
      <c r="B89" s="13"/>
      <c r="C89" s="13"/>
      <c r="D89" s="13"/>
      <c r="E89" s="13"/>
      <c r="F89" s="13"/>
    </row>
    <row r="90" spans="1:10" x14ac:dyDescent="0.25">
      <c r="A90" s="13"/>
      <c r="B90" s="13"/>
      <c r="C90" s="13"/>
      <c r="D90" s="13"/>
      <c r="E90" s="13"/>
      <c r="F90" s="13"/>
    </row>
    <row r="91" spans="1:10" x14ac:dyDescent="0.25">
      <c r="A91" s="13"/>
      <c r="B91" s="13"/>
      <c r="C91" s="13"/>
      <c r="D91" s="13"/>
      <c r="E91" s="13"/>
      <c r="F91" s="13"/>
    </row>
    <row r="92" spans="1:10" x14ac:dyDescent="0.25">
      <c r="A92" s="13"/>
      <c r="B92" s="13"/>
      <c r="C92" s="13"/>
      <c r="D92" s="13"/>
      <c r="E92" s="13"/>
      <c r="F92" s="13"/>
    </row>
    <row r="93" spans="1:10" x14ac:dyDescent="0.25">
      <c r="A93" s="13"/>
      <c r="B93" s="13"/>
      <c r="C93" s="13"/>
      <c r="D93" s="13"/>
      <c r="E93" s="13"/>
      <c r="F93" s="13"/>
    </row>
    <row r="94" spans="1:10" x14ac:dyDescent="0.25">
      <c r="A94" s="13"/>
      <c r="B94" s="13"/>
      <c r="C94" s="13"/>
      <c r="D94" s="13"/>
      <c r="E94" s="13"/>
      <c r="F94" s="13"/>
    </row>
  </sheetData>
  <mergeCells count="20">
    <mergeCell ref="A55:G74"/>
    <mergeCell ref="A81:F94"/>
    <mergeCell ref="B19:E19"/>
    <mergeCell ref="B20:E20"/>
    <mergeCell ref="B21:E21"/>
    <mergeCell ref="B22:E22"/>
    <mergeCell ref="G3:O22"/>
    <mergeCell ref="B34:I53"/>
    <mergeCell ref="J35:P43"/>
    <mergeCell ref="B3:C3"/>
    <mergeCell ref="D3:E3"/>
    <mergeCell ref="B12:E12"/>
    <mergeCell ref="B13:E13"/>
    <mergeCell ref="B14:C14"/>
    <mergeCell ref="D14:E14"/>
    <mergeCell ref="B15:C15"/>
    <mergeCell ref="D15:E15"/>
    <mergeCell ref="B16:E16"/>
    <mergeCell ref="B17:E17"/>
    <mergeCell ref="B18:E1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r:id="rId5">
            <anchor moveWithCells="1">
              <from>
                <xdr:col>9</xdr:col>
                <xdr:colOff>381000</xdr:colOff>
                <xdr:row>34</xdr:row>
                <xdr:rowOff>142875</xdr:rowOff>
              </from>
              <to>
                <xdr:col>14</xdr:col>
                <xdr:colOff>66675</xdr:colOff>
                <xdr:row>42</xdr:row>
                <xdr:rowOff>57150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r:id="rId7">
            <anchor moveWithCells="1">
              <from>
                <xdr:col>0</xdr:col>
                <xdr:colOff>266700</xdr:colOff>
                <xdr:row>54</xdr:row>
                <xdr:rowOff>104775</xdr:rowOff>
              </from>
              <to>
                <xdr:col>6</xdr:col>
                <xdr:colOff>619125</xdr:colOff>
                <xdr:row>72</xdr:row>
                <xdr:rowOff>133350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r:id="rId9">
            <anchor moveWithCells="1">
              <from>
                <xdr:col>0</xdr:col>
                <xdr:colOff>285750</xdr:colOff>
                <xdr:row>81</xdr:row>
                <xdr:rowOff>104775</xdr:rowOff>
              </from>
              <to>
                <xdr:col>5</xdr:col>
                <xdr:colOff>1076325</xdr:colOff>
                <xdr:row>92</xdr:row>
                <xdr:rowOff>66675</xdr:rowOff>
              </to>
            </anchor>
          </objectPr>
        </oleObject>
      </mc:Choice>
      <mc:Fallback>
        <oleObject progId="Equation.3" shapeId="1027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Dados e cálculos</vt:lpstr>
      <vt:lpstr>Plan2</vt:lpstr>
      <vt:lpstr>Plan3</vt:lpstr>
      <vt:lpstr>Plan4</vt:lpstr>
      <vt:lpstr>Plan5</vt:lpstr>
      <vt:lpstr>Plan6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alemão</dc:creator>
  <cp:lastModifiedBy>alemão</cp:lastModifiedBy>
  <dcterms:created xsi:type="dcterms:W3CDTF">2012-11-28T12:53:58Z</dcterms:created>
  <dcterms:modified xsi:type="dcterms:W3CDTF">2012-11-28T18:29:26Z</dcterms:modified>
</cp:coreProperties>
</file>