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Plan1" sheetId="1" r:id="rId1"/>
    <sheet name="Plan2" sheetId="2" r:id="rId2"/>
    <sheet name="Plan3" sheetId="3" r:id="rId3"/>
    <sheet name="Plan4" sheetId="4" r:id="rId4"/>
    <sheet name="Plan5" sheetId="5" r:id="rId5"/>
    <sheet name="Plan6" sheetId="6" r:id="rId6"/>
  </sheets>
  <calcPr calcId="145621"/>
</workbook>
</file>

<file path=xl/calcChain.xml><?xml version="1.0" encoding="utf-8"?>
<calcChain xmlns="http://schemas.openxmlformats.org/spreadsheetml/2006/main">
  <c r="L50" i="1" l="1"/>
  <c r="O27" i="1" l="1"/>
  <c r="N28" i="1"/>
  <c r="N29" i="1"/>
  <c r="N30" i="1"/>
  <c r="N31" i="1"/>
  <c r="N32" i="1"/>
  <c r="N27" i="1"/>
  <c r="O28" i="1" l="1"/>
  <c r="O29" i="1"/>
  <c r="O30" i="1"/>
  <c r="O31" i="1"/>
  <c r="O32" i="1"/>
  <c r="P45" i="1"/>
  <c r="L45" i="1"/>
  <c r="M27" i="1" s="1"/>
  <c r="M28" i="1"/>
  <c r="M29" i="1"/>
  <c r="M30" i="1"/>
  <c r="M31" i="1"/>
  <c r="M32" i="1"/>
  <c r="N46" i="1"/>
  <c r="N47" i="1"/>
  <c r="N48" i="1"/>
  <c r="N49" i="1"/>
  <c r="N50" i="1"/>
  <c r="N45" i="1"/>
  <c r="M46" i="1"/>
  <c r="M47" i="1"/>
  <c r="M48" i="1"/>
  <c r="M49" i="1"/>
  <c r="M50" i="1"/>
  <c r="M45" i="1"/>
  <c r="L46" i="1"/>
  <c r="L47" i="1"/>
  <c r="L48" i="1"/>
  <c r="L49" i="1"/>
  <c r="P50" i="1"/>
  <c r="K46" i="1"/>
  <c r="K47" i="1"/>
  <c r="K48" i="1"/>
  <c r="K49" i="1"/>
  <c r="K50" i="1"/>
  <c r="K45" i="1"/>
  <c r="P49" i="1"/>
  <c r="P48" i="1"/>
  <c r="P47" i="1"/>
  <c r="P46" i="1"/>
  <c r="L37" i="1"/>
  <c r="L38" i="1"/>
  <c r="L39" i="1"/>
  <c r="L40" i="1"/>
  <c r="L41" i="1"/>
  <c r="L36" i="1"/>
  <c r="M37" i="1"/>
  <c r="M38" i="1"/>
  <c r="M39" i="1"/>
  <c r="M40" i="1"/>
  <c r="M41" i="1"/>
  <c r="M36" i="1"/>
  <c r="P36" i="1" s="1"/>
  <c r="P37" i="1"/>
  <c r="P38" i="1"/>
  <c r="P39" i="1"/>
  <c r="P40" i="1"/>
  <c r="P41" i="1"/>
  <c r="N37" i="1"/>
  <c r="N38" i="1"/>
  <c r="N39" i="1"/>
  <c r="N40" i="1"/>
  <c r="N41" i="1"/>
  <c r="N36" i="1"/>
  <c r="K37" i="1"/>
  <c r="K38" i="1"/>
  <c r="K39" i="1"/>
  <c r="K40" i="1"/>
  <c r="K41" i="1"/>
  <c r="K36" i="1"/>
  <c r="L28" i="1"/>
  <c r="L29" i="1"/>
  <c r="L30" i="1"/>
  <c r="L31" i="1"/>
  <c r="L32" i="1"/>
  <c r="L27" i="1"/>
  <c r="K28" i="1"/>
  <c r="K29" i="1"/>
  <c r="K30" i="1"/>
  <c r="K31" i="1"/>
  <c r="K32" i="1"/>
  <c r="K27" i="1"/>
</calcChain>
</file>

<file path=xl/sharedStrings.xml><?xml version="1.0" encoding="utf-8"?>
<sst xmlns="http://schemas.openxmlformats.org/spreadsheetml/2006/main" count="99" uniqueCount="68">
  <si>
    <t xml:space="preserve">Pressão </t>
  </si>
  <si>
    <t>Pressão</t>
  </si>
  <si>
    <r>
      <t>n</t>
    </r>
    <r>
      <rPr>
        <b/>
        <sz val="8"/>
        <color theme="1"/>
        <rFont val="Calibri"/>
        <family val="2"/>
        <scheme val="minor"/>
      </rPr>
      <t>b7</t>
    </r>
  </si>
  <si>
    <r>
      <t>n</t>
    </r>
    <r>
      <rPr>
        <b/>
        <sz val="8"/>
        <color theme="1"/>
        <rFont val="Calibri"/>
        <family val="2"/>
        <scheme val="minor"/>
      </rPr>
      <t>b8</t>
    </r>
  </si>
  <si>
    <t>h</t>
  </si>
  <si>
    <t>t</t>
  </si>
  <si>
    <t>Turma</t>
  </si>
  <si>
    <t>barométrica</t>
  </si>
  <si>
    <t>manométrica 1</t>
  </si>
  <si>
    <t>manométrica 2</t>
  </si>
  <si>
    <t>manométrica 3</t>
  </si>
  <si>
    <t>manométrica 4</t>
  </si>
  <si>
    <t>(mmHg  )</t>
  </si>
  <si>
    <t>(mmHg)</t>
  </si>
  <si>
    <t>(kgf/cm²)</t>
  </si>
  <si>
    <t>(rpm)</t>
  </si>
  <si>
    <t>(mm)</t>
  </si>
  <si>
    <t>(s)</t>
  </si>
  <si>
    <t>-</t>
  </si>
  <si>
    <t>A</t>
  </si>
  <si>
    <t>B</t>
  </si>
  <si>
    <t>C</t>
  </si>
  <si>
    <t>D</t>
  </si>
  <si>
    <t>E</t>
  </si>
  <si>
    <t>F</t>
  </si>
  <si>
    <r>
      <t>PHR no chão</t>
    </r>
    <r>
      <rPr>
        <sz val="11"/>
        <color rgb="FF000000"/>
        <rFont val="Calibri"/>
        <family val="2"/>
        <scheme val="minor"/>
      </rPr>
      <t> </t>
    </r>
  </si>
  <si>
    <t xml:space="preserve">Dados da tubulação </t>
  </si>
  <si>
    <t>Associação em paralelo (teórica)</t>
  </si>
  <si>
    <t>Cotas:</t>
  </si>
  <si>
    <r>
      <t>z</t>
    </r>
    <r>
      <rPr>
        <b/>
        <sz val="8"/>
        <color theme="1"/>
        <rFont val="Calibri"/>
        <family val="2"/>
        <scheme val="minor"/>
      </rPr>
      <t xml:space="preserve">1 </t>
    </r>
    <r>
      <rPr>
        <b/>
        <sz val="10"/>
        <color theme="1"/>
        <rFont val="Calibri"/>
        <family val="2"/>
        <scheme val="minor"/>
      </rPr>
      <t>(cm)</t>
    </r>
  </si>
  <si>
    <t>2’’</t>
  </si>
  <si>
    <t>Área (m²)</t>
  </si>
  <si>
    <t>Q(m³/h)</t>
  </si>
  <si>
    <t>Hb (m)</t>
  </si>
  <si>
    <r>
      <t>z</t>
    </r>
    <r>
      <rPr>
        <b/>
        <sz val="8"/>
        <color theme="1"/>
        <rFont val="Calibri"/>
        <family val="2"/>
        <scheme val="minor"/>
      </rPr>
      <t xml:space="preserve">2 </t>
    </r>
    <r>
      <rPr>
        <b/>
        <sz val="10"/>
        <color theme="1"/>
        <rFont val="Calibri"/>
        <family val="2"/>
        <scheme val="minor"/>
      </rPr>
      <t>(cm)</t>
    </r>
  </si>
  <si>
    <r>
      <t>D</t>
    </r>
    <r>
      <rPr>
        <b/>
        <sz val="9"/>
        <color theme="1"/>
        <rFont val="Calibri"/>
        <family val="2"/>
        <scheme val="minor"/>
      </rPr>
      <t>in</t>
    </r>
    <r>
      <rPr>
        <b/>
        <sz val="12"/>
        <color theme="1"/>
        <rFont val="Calibri"/>
        <family val="2"/>
        <scheme val="minor"/>
      </rPr>
      <t xml:space="preserve"> (m)</t>
    </r>
  </si>
  <si>
    <r>
      <t>z</t>
    </r>
    <r>
      <rPr>
        <b/>
        <sz val="8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 xml:space="preserve"> (cm)</t>
    </r>
  </si>
  <si>
    <t>1,5’’</t>
  </si>
  <si>
    <r>
      <t>z</t>
    </r>
    <r>
      <rPr>
        <b/>
        <sz val="8"/>
        <color theme="1"/>
        <rFont val="Calibri"/>
        <family val="2"/>
        <scheme val="minor"/>
      </rPr>
      <t xml:space="preserve">4 </t>
    </r>
    <r>
      <rPr>
        <b/>
        <sz val="10"/>
        <color theme="1"/>
        <rFont val="Calibri"/>
        <family val="2"/>
        <scheme val="minor"/>
      </rPr>
      <t>(cm)</t>
    </r>
  </si>
  <si>
    <t>Manômetro até o eixo do tubo</t>
  </si>
  <si>
    <r>
      <t>Dimensões do tanque</t>
    </r>
    <r>
      <rPr>
        <sz val="11"/>
        <color theme="1"/>
        <rFont val="Calibri"/>
        <family val="2"/>
        <scheme val="minor"/>
      </rPr>
      <t> 7</t>
    </r>
  </si>
  <si>
    <t>largura (cm)</t>
  </si>
  <si>
    <r>
      <t>h</t>
    </r>
    <r>
      <rPr>
        <b/>
        <sz val="8"/>
        <color theme="1"/>
        <rFont val="Calibri"/>
        <family val="2"/>
        <scheme val="minor"/>
      </rPr>
      <t xml:space="preserve">1 </t>
    </r>
    <r>
      <rPr>
        <b/>
        <sz val="10"/>
        <color theme="1"/>
        <rFont val="Calibri"/>
        <family val="2"/>
        <scheme val="minor"/>
      </rPr>
      <t>(cm)</t>
    </r>
  </si>
  <si>
    <t>comprimento (cm)</t>
  </si>
  <si>
    <r>
      <t>h</t>
    </r>
    <r>
      <rPr>
        <b/>
        <sz val="8"/>
        <color theme="1"/>
        <rFont val="Calibri"/>
        <family val="2"/>
        <scheme val="minor"/>
      </rPr>
      <t xml:space="preserve">2 </t>
    </r>
    <r>
      <rPr>
        <b/>
        <sz val="10"/>
        <color theme="1"/>
        <rFont val="Calibri"/>
        <family val="2"/>
        <scheme val="minor"/>
      </rPr>
      <t>(cm)</t>
    </r>
  </si>
  <si>
    <r>
      <t>h</t>
    </r>
    <r>
      <rPr>
        <b/>
        <sz val="8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 xml:space="preserve"> (cm)</t>
    </r>
  </si>
  <si>
    <t>Fluido (água)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</si>
  <si>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C</t>
    </r>
  </si>
  <si>
    <r>
      <t>h</t>
    </r>
    <r>
      <rPr>
        <b/>
        <sz val="8"/>
        <color theme="1"/>
        <rFont val="Calibri"/>
        <family val="2"/>
        <scheme val="minor"/>
      </rPr>
      <t xml:space="preserve">4 </t>
    </r>
    <r>
      <rPr>
        <b/>
        <sz val="10"/>
        <color theme="1"/>
        <rFont val="Calibri"/>
        <family val="2"/>
        <scheme val="minor"/>
      </rPr>
      <t>(cm)</t>
    </r>
  </si>
  <si>
    <r>
      <t xml:space="preserve">r </t>
    </r>
    <r>
      <rPr>
        <b/>
        <sz val="11"/>
        <color theme="1"/>
        <rFont val="Calibri"/>
        <family val="2"/>
        <scheme val="minor"/>
      </rPr>
      <t>= 998 kg/m³</t>
    </r>
  </si>
  <si>
    <r>
      <t>n</t>
    </r>
    <r>
      <rPr>
        <b/>
        <sz val="11"/>
        <color theme="1"/>
        <rFont val="Calibri"/>
        <family val="2"/>
        <scheme val="minor"/>
      </rPr>
      <t xml:space="preserve"> =0,98*10</t>
    </r>
    <r>
      <rPr>
        <b/>
        <vertAlign val="superscript"/>
        <sz val="11"/>
        <color theme="1"/>
        <rFont val="Calibri"/>
        <family val="2"/>
        <scheme val="minor"/>
      </rPr>
      <t>-6</t>
    </r>
    <r>
      <rPr>
        <b/>
        <sz val="11"/>
        <color theme="1"/>
        <rFont val="Calibri"/>
        <family val="2"/>
        <scheme val="minor"/>
      </rPr>
      <t xml:space="preserve"> m²/s</t>
    </r>
  </si>
  <si>
    <r>
      <t>Q</t>
    </r>
    <r>
      <rPr>
        <vertAlign val="subscript"/>
        <sz val="11"/>
        <color theme="1"/>
        <rFont val="Calibri"/>
        <family val="2"/>
        <scheme val="minor"/>
      </rPr>
      <t>ap</t>
    </r>
    <r>
      <rPr>
        <sz val="11"/>
        <color theme="1"/>
        <rFont val="Calibri"/>
        <family val="2"/>
        <scheme val="minor"/>
      </rPr>
      <t xml:space="preserve"> (m³/s</t>
    </r>
  </si>
  <si>
    <r>
      <t>Q</t>
    </r>
    <r>
      <rPr>
        <vertAlign val="subscript"/>
        <sz val="11"/>
        <color theme="1"/>
        <rFont val="Calibri"/>
        <family val="2"/>
        <scheme val="minor"/>
      </rPr>
      <t>ap3500</t>
    </r>
    <r>
      <rPr>
        <sz val="11"/>
        <color theme="1"/>
        <rFont val="Calibri"/>
        <family val="2"/>
        <scheme val="minor"/>
      </rPr>
      <t xml:space="preserve"> (m³/s</t>
    </r>
  </si>
  <si>
    <r>
      <t>z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(m)</t>
    </r>
  </si>
  <si>
    <r>
      <t>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(Pa)</t>
    </r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</si>
  <si>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(m/s)</t>
    </r>
  </si>
  <si>
    <r>
      <t>R</t>
    </r>
    <r>
      <rPr>
        <vertAlign val="subscript"/>
        <sz val="11"/>
        <color theme="1"/>
        <rFont val="Calibri"/>
        <family val="2"/>
        <scheme val="minor"/>
      </rPr>
      <t>e2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</si>
  <si>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</si>
  <si>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(m)</t>
    </r>
  </si>
  <si>
    <r>
      <t>z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(m)</t>
    </r>
  </si>
  <si>
    <r>
      <t>p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(Pa)</t>
    </r>
  </si>
  <si>
    <r>
      <t>v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(m/s)</t>
    </r>
  </si>
  <si>
    <r>
      <t>R</t>
    </r>
    <r>
      <rPr>
        <vertAlign val="subscript"/>
        <sz val="11"/>
        <color theme="1"/>
        <rFont val="Calibri"/>
        <family val="2"/>
        <scheme val="minor"/>
      </rPr>
      <t>e1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</si>
  <si>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1</t>
    </r>
  </si>
  <si>
    <r>
      <t>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(m)</t>
    </r>
  </si>
  <si>
    <r>
      <t>H</t>
    </r>
    <r>
      <rPr>
        <vertAlign val="subscript"/>
        <sz val="11"/>
        <color theme="1"/>
        <rFont val="Calibri"/>
        <family val="2"/>
        <scheme val="minor"/>
      </rPr>
      <t>B7</t>
    </r>
    <r>
      <rPr>
        <sz val="11"/>
        <color theme="1"/>
        <rFont val="Calibri"/>
        <family val="2"/>
        <scheme val="minor"/>
      </rPr>
      <t xml:space="preserve"> (m)</t>
    </r>
  </si>
  <si>
    <r>
      <t>H</t>
    </r>
    <r>
      <rPr>
        <vertAlign val="subscript"/>
        <sz val="11"/>
        <color theme="1"/>
        <rFont val="Calibri"/>
        <family val="2"/>
        <scheme val="minor"/>
      </rPr>
      <t>B8</t>
    </r>
    <r>
      <rPr>
        <sz val="11"/>
        <color theme="1"/>
        <rFont val="Calibri"/>
        <family val="2"/>
        <scheme val="minor"/>
      </rPr>
      <t xml:space="preserve"> (m)</t>
    </r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</si>
  <si>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Bap </t>
    </r>
    <r>
      <rPr>
        <sz val="11"/>
        <color theme="1"/>
        <rFont val="Calibri"/>
        <family val="2"/>
        <scheme val="minor"/>
      </rPr>
      <t>(m)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</si>
</sst>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D0D0D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3" xfId="0" applyBorder="1"/>
    <xf numFmtId="0" fontId="0" fillId="0" borderId="2" xfId="0" applyBorder="1"/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24</xdr:row>
      <xdr:rowOff>142875</xdr:rowOff>
    </xdr:from>
    <xdr:to>
      <xdr:col>8</xdr:col>
      <xdr:colOff>257175</xdr:colOff>
      <xdr:row>50</xdr:row>
      <xdr:rowOff>120015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6619875" cy="50444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</xdr:row>
          <xdr:rowOff>104775</xdr:rowOff>
        </xdr:from>
        <xdr:to>
          <xdr:col>16</xdr:col>
          <xdr:colOff>238125</xdr:colOff>
          <xdr:row>22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J30" sqref="J30:O30"/>
    </sheetView>
  </sheetViews>
  <sheetFormatPr defaultRowHeight="15" x14ac:dyDescent="0.25"/>
  <cols>
    <col min="2" max="2" width="12.7109375" customWidth="1"/>
    <col min="3" max="3" width="16.28515625" customWidth="1"/>
    <col min="4" max="4" width="14.5703125" customWidth="1"/>
    <col min="7" max="7" width="15.28515625" customWidth="1"/>
    <col min="8" max="8" width="15.42578125" customWidth="1"/>
    <col min="11" max="11" width="10.42578125" customWidth="1"/>
    <col min="12" max="12" width="13.140625" customWidth="1"/>
    <col min="16" max="16" width="11.28515625" customWidth="1"/>
  </cols>
  <sheetData>
    <row r="1" spans="1:17" ht="15.75" thickBot="1" x14ac:dyDescent="0.3">
      <c r="A1" s="1"/>
      <c r="B1" s="2" t="s">
        <v>0</v>
      </c>
      <c r="C1" s="2" t="s">
        <v>1</v>
      </c>
      <c r="D1" s="2" t="s">
        <v>1</v>
      </c>
      <c r="E1" s="26" t="s">
        <v>2</v>
      </c>
      <c r="F1" s="27"/>
      <c r="G1" s="2" t="s">
        <v>1</v>
      </c>
      <c r="H1" s="2" t="s">
        <v>1</v>
      </c>
      <c r="I1" s="30" t="s">
        <v>3</v>
      </c>
      <c r="J1" s="32" t="s">
        <v>4</v>
      </c>
      <c r="K1" s="32" t="s">
        <v>5</v>
      </c>
    </row>
    <row r="2" spans="1:17" ht="15.75" thickBot="1" x14ac:dyDescent="0.3">
      <c r="A2" s="4" t="s">
        <v>6</v>
      </c>
      <c r="B2" s="5" t="s">
        <v>7</v>
      </c>
      <c r="C2" s="5" t="s">
        <v>8</v>
      </c>
      <c r="D2" s="5" t="s">
        <v>9</v>
      </c>
      <c r="E2" s="28"/>
      <c r="F2" s="29"/>
      <c r="G2" s="5" t="s">
        <v>10</v>
      </c>
      <c r="H2" s="5" t="s">
        <v>11</v>
      </c>
      <c r="I2" s="31"/>
      <c r="J2" s="33"/>
      <c r="K2" s="33"/>
    </row>
    <row r="3" spans="1:17" ht="15.75" thickBot="1" x14ac:dyDescent="0.3">
      <c r="A3" s="4"/>
      <c r="B3" s="5" t="s">
        <v>12</v>
      </c>
      <c r="C3" s="5" t="s">
        <v>13</v>
      </c>
      <c r="D3" s="5" t="s">
        <v>14</v>
      </c>
      <c r="E3" s="34" t="s">
        <v>15</v>
      </c>
      <c r="F3" s="35"/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60"/>
      <c r="M3" s="61"/>
      <c r="N3" s="61"/>
      <c r="O3" s="61"/>
      <c r="P3" s="61"/>
      <c r="Q3" s="61"/>
    </row>
    <row r="4" spans="1:17" ht="15.75" thickBot="1" x14ac:dyDescent="0.3">
      <c r="A4" s="6"/>
      <c r="B4" s="7">
        <v>700</v>
      </c>
      <c r="C4" s="7">
        <v>-60</v>
      </c>
      <c r="D4" s="7">
        <v>3.4</v>
      </c>
      <c r="E4" s="24">
        <v>3530</v>
      </c>
      <c r="F4" s="25"/>
      <c r="G4" s="7">
        <v>-70</v>
      </c>
      <c r="H4" s="7">
        <v>3.2</v>
      </c>
      <c r="I4" s="7">
        <v>3543</v>
      </c>
      <c r="J4" s="7" t="s">
        <v>18</v>
      </c>
      <c r="K4" s="7" t="s">
        <v>18</v>
      </c>
      <c r="L4" s="60"/>
      <c r="M4" s="61"/>
      <c r="N4" s="61"/>
      <c r="O4" s="61"/>
      <c r="P4" s="61"/>
      <c r="Q4" s="61"/>
    </row>
    <row r="5" spans="1:17" ht="15.75" thickBot="1" x14ac:dyDescent="0.3">
      <c r="A5" s="6" t="s">
        <v>19</v>
      </c>
      <c r="B5" s="7">
        <v>700</v>
      </c>
      <c r="C5" s="5">
        <v>-95</v>
      </c>
      <c r="D5" s="7">
        <v>3.3</v>
      </c>
      <c r="E5" s="24">
        <v>3506</v>
      </c>
      <c r="F5" s="25"/>
      <c r="G5" s="7">
        <v>-115</v>
      </c>
      <c r="H5" s="7">
        <v>3</v>
      </c>
      <c r="I5" s="7">
        <v>3501</v>
      </c>
      <c r="J5" s="7">
        <v>50</v>
      </c>
      <c r="K5" s="7">
        <v>14.88</v>
      </c>
      <c r="L5" s="60"/>
      <c r="M5" s="61"/>
      <c r="N5" s="61"/>
      <c r="O5" s="61"/>
      <c r="P5" s="61"/>
      <c r="Q5" s="61"/>
    </row>
    <row r="6" spans="1:17" ht="15.75" thickBot="1" x14ac:dyDescent="0.3">
      <c r="A6" s="6" t="s">
        <v>20</v>
      </c>
      <c r="B6" s="7">
        <v>700</v>
      </c>
      <c r="C6" s="7">
        <v>-110</v>
      </c>
      <c r="D6" s="7">
        <v>3</v>
      </c>
      <c r="E6" s="24">
        <v>3482</v>
      </c>
      <c r="F6" s="25"/>
      <c r="G6" s="7">
        <v>-135</v>
      </c>
      <c r="H6" s="7">
        <v>2.8</v>
      </c>
      <c r="I6" s="7">
        <v>3491</v>
      </c>
      <c r="J6" s="7">
        <v>50</v>
      </c>
      <c r="K6" s="7">
        <v>8.9700000000000006</v>
      </c>
      <c r="L6" s="60"/>
      <c r="M6" s="61"/>
      <c r="N6" s="61"/>
      <c r="O6" s="61"/>
      <c r="P6" s="61"/>
      <c r="Q6" s="61"/>
    </row>
    <row r="7" spans="1:17" ht="15.75" thickBot="1" x14ac:dyDescent="0.3">
      <c r="A7" s="6" t="s">
        <v>21</v>
      </c>
      <c r="B7" s="7">
        <v>700</v>
      </c>
      <c r="C7" s="7">
        <v>-115</v>
      </c>
      <c r="D7" s="7">
        <v>2.7</v>
      </c>
      <c r="E7" s="24">
        <v>3476</v>
      </c>
      <c r="F7" s="25"/>
      <c r="G7" s="7">
        <v>-145</v>
      </c>
      <c r="H7" s="7">
        <v>2.6</v>
      </c>
      <c r="I7" s="7">
        <v>3481</v>
      </c>
      <c r="J7" s="7">
        <v>50</v>
      </c>
      <c r="K7" s="7">
        <v>7.09</v>
      </c>
      <c r="L7" s="60"/>
      <c r="M7" s="61"/>
      <c r="N7" s="61"/>
      <c r="O7" s="61"/>
      <c r="P7" s="61"/>
      <c r="Q7" s="61"/>
    </row>
    <row r="8" spans="1:17" ht="15.75" thickBot="1" x14ac:dyDescent="0.3">
      <c r="A8" s="6" t="s">
        <v>22</v>
      </c>
      <c r="B8" s="7">
        <v>700</v>
      </c>
      <c r="C8" s="7">
        <v>-130</v>
      </c>
      <c r="D8" s="7">
        <v>2.5</v>
      </c>
      <c r="E8" s="24">
        <v>3468</v>
      </c>
      <c r="F8" s="25"/>
      <c r="G8" s="7">
        <v>-165</v>
      </c>
      <c r="H8" s="7">
        <v>2.4</v>
      </c>
      <c r="I8" s="7">
        <v>3480</v>
      </c>
      <c r="J8" s="7">
        <v>50</v>
      </c>
      <c r="K8" s="7">
        <v>6.03</v>
      </c>
      <c r="L8" s="60"/>
      <c r="M8" s="61"/>
      <c r="N8" s="61"/>
      <c r="O8" s="61"/>
      <c r="P8" s="61"/>
      <c r="Q8" s="61"/>
    </row>
    <row r="9" spans="1:17" ht="15.75" thickBot="1" x14ac:dyDescent="0.3">
      <c r="A9" s="6" t="s">
        <v>23</v>
      </c>
      <c r="B9" s="7">
        <v>700</v>
      </c>
      <c r="C9" s="7">
        <v>-145</v>
      </c>
      <c r="D9" s="7">
        <v>2.2999999999999998</v>
      </c>
      <c r="E9" s="24">
        <v>3467</v>
      </c>
      <c r="F9" s="25"/>
      <c r="G9" s="7">
        <v>-180</v>
      </c>
      <c r="H9" s="7">
        <v>2.2000000000000002</v>
      </c>
      <c r="I9" s="7">
        <v>3475</v>
      </c>
      <c r="J9" s="7">
        <v>50</v>
      </c>
      <c r="K9" s="7">
        <v>5.17</v>
      </c>
      <c r="L9" s="60"/>
      <c r="M9" s="61"/>
      <c r="N9" s="61"/>
      <c r="O9" s="61"/>
      <c r="P9" s="61"/>
      <c r="Q9" s="61"/>
    </row>
    <row r="10" spans="1:17" ht="15.75" thickBot="1" x14ac:dyDescent="0.3">
      <c r="A10" s="6" t="s">
        <v>24</v>
      </c>
      <c r="B10" s="7">
        <v>700</v>
      </c>
      <c r="C10" s="7">
        <v>-150</v>
      </c>
      <c r="D10" s="7">
        <v>2</v>
      </c>
      <c r="E10" s="24">
        <v>3464</v>
      </c>
      <c r="F10" s="25"/>
      <c r="G10" s="7">
        <v>-195</v>
      </c>
      <c r="H10" s="7">
        <v>2</v>
      </c>
      <c r="I10" s="7">
        <v>3477</v>
      </c>
      <c r="J10" s="7">
        <v>50</v>
      </c>
      <c r="K10" s="7">
        <v>4.57</v>
      </c>
      <c r="L10" s="60"/>
      <c r="M10" s="61"/>
      <c r="N10" s="61"/>
      <c r="O10" s="61"/>
      <c r="P10" s="61"/>
      <c r="Q10" s="61"/>
    </row>
    <row r="11" spans="1:17" x14ac:dyDescent="0.25">
      <c r="A11" s="49" t="s">
        <v>25</v>
      </c>
      <c r="B11" s="50"/>
      <c r="C11" s="51"/>
      <c r="D11" s="26" t="s">
        <v>26</v>
      </c>
      <c r="E11" s="55"/>
      <c r="F11" s="55"/>
      <c r="G11" s="27"/>
      <c r="H11" s="36"/>
      <c r="I11" s="37"/>
      <c r="J11" s="37"/>
      <c r="K11" s="38"/>
      <c r="L11" s="60"/>
      <c r="M11" s="61"/>
      <c r="N11" s="61"/>
      <c r="O11" s="61"/>
      <c r="P11" s="61"/>
      <c r="Q11" s="61"/>
    </row>
    <row r="12" spans="1:17" ht="15.75" thickBot="1" x14ac:dyDescent="0.3">
      <c r="A12" s="52"/>
      <c r="B12" s="53"/>
      <c r="C12" s="54"/>
      <c r="D12" s="56"/>
      <c r="E12" s="57"/>
      <c r="F12" s="57"/>
      <c r="G12" s="58"/>
      <c r="H12" s="39" t="s">
        <v>27</v>
      </c>
      <c r="I12" s="40"/>
      <c r="J12" s="40"/>
      <c r="K12" s="41"/>
      <c r="L12" s="60"/>
      <c r="M12" s="61"/>
      <c r="N12" s="61"/>
      <c r="O12" s="61"/>
      <c r="P12" s="61"/>
      <c r="Q12" s="61"/>
    </row>
    <row r="13" spans="1:17" ht="15.75" thickBot="1" x14ac:dyDescent="0.3">
      <c r="A13" s="8" t="s">
        <v>28</v>
      </c>
      <c r="B13" s="45"/>
      <c r="C13" s="46"/>
      <c r="D13" s="28"/>
      <c r="E13" s="59"/>
      <c r="F13" s="59"/>
      <c r="G13" s="29"/>
      <c r="H13" s="42"/>
      <c r="I13" s="43"/>
      <c r="J13" s="43"/>
      <c r="K13" s="44"/>
      <c r="L13" s="60"/>
      <c r="M13" s="61"/>
      <c r="N13" s="61"/>
      <c r="O13" s="61"/>
      <c r="P13" s="61"/>
      <c r="Q13" s="61"/>
    </row>
    <row r="14" spans="1:17" ht="16.5" thickBot="1" x14ac:dyDescent="0.3">
      <c r="A14" s="9" t="s">
        <v>29</v>
      </c>
      <c r="B14" s="10">
        <v>78</v>
      </c>
      <c r="C14" s="11"/>
      <c r="D14" s="30" t="s">
        <v>30</v>
      </c>
      <c r="E14" s="47" t="s">
        <v>31</v>
      </c>
      <c r="F14" s="48"/>
      <c r="G14" s="10">
        <v>2.1700000000000001E-3</v>
      </c>
      <c r="H14" s="11"/>
      <c r="I14" s="5" t="s">
        <v>32</v>
      </c>
      <c r="J14" s="5" t="s">
        <v>33</v>
      </c>
      <c r="K14" s="11"/>
      <c r="L14" s="60"/>
      <c r="M14" s="61"/>
      <c r="N14" s="61"/>
      <c r="O14" s="61"/>
      <c r="P14" s="61"/>
      <c r="Q14" s="61"/>
    </row>
    <row r="15" spans="1:17" ht="16.5" thickBot="1" x14ac:dyDescent="0.3">
      <c r="A15" s="9" t="s">
        <v>34</v>
      </c>
      <c r="B15" s="10">
        <v>104.5</v>
      </c>
      <c r="C15" s="11"/>
      <c r="D15" s="31"/>
      <c r="E15" s="47" t="s">
        <v>35</v>
      </c>
      <c r="F15" s="48"/>
      <c r="G15" s="10">
        <v>5.2499999999999998E-2</v>
      </c>
      <c r="H15" s="11"/>
      <c r="I15" s="5">
        <v>0</v>
      </c>
      <c r="J15" s="5">
        <v>39.5</v>
      </c>
      <c r="K15" s="11"/>
      <c r="L15" s="60"/>
      <c r="M15" s="61"/>
      <c r="N15" s="61"/>
      <c r="O15" s="61"/>
      <c r="P15" s="61"/>
      <c r="Q15" s="61"/>
    </row>
    <row r="16" spans="1:17" ht="16.5" thickBot="1" x14ac:dyDescent="0.3">
      <c r="A16" s="9" t="s">
        <v>36</v>
      </c>
      <c r="B16" s="10">
        <v>77</v>
      </c>
      <c r="C16" s="11"/>
      <c r="D16" s="30" t="s">
        <v>37</v>
      </c>
      <c r="E16" s="47" t="s">
        <v>31</v>
      </c>
      <c r="F16" s="48"/>
      <c r="G16" s="10">
        <v>1.31E-3</v>
      </c>
      <c r="H16" s="11"/>
      <c r="I16" s="5">
        <v>2</v>
      </c>
      <c r="J16" s="5">
        <v>39.5</v>
      </c>
      <c r="K16" s="11"/>
      <c r="L16" s="60"/>
      <c r="M16" s="61"/>
      <c r="N16" s="61"/>
      <c r="O16" s="61"/>
      <c r="P16" s="61"/>
      <c r="Q16" s="61"/>
    </row>
    <row r="17" spans="1:17" ht="16.5" thickBot="1" x14ac:dyDescent="0.3">
      <c r="A17" s="9" t="s">
        <v>38</v>
      </c>
      <c r="B17" s="10">
        <v>107.5</v>
      </c>
      <c r="C17" s="11"/>
      <c r="D17" s="31"/>
      <c r="E17" s="47" t="s">
        <v>35</v>
      </c>
      <c r="F17" s="48"/>
      <c r="G17" s="10">
        <v>4.0800000000000003E-2</v>
      </c>
      <c r="H17" s="11"/>
      <c r="I17" s="5">
        <v>4</v>
      </c>
      <c r="J17" s="5">
        <v>39</v>
      </c>
      <c r="K17" s="11"/>
      <c r="L17" s="60"/>
      <c r="M17" s="61"/>
      <c r="N17" s="61"/>
      <c r="O17" s="61"/>
      <c r="P17" s="61"/>
      <c r="Q17" s="61"/>
    </row>
    <row r="18" spans="1:17" ht="15.75" thickBot="1" x14ac:dyDescent="0.3">
      <c r="A18" s="4"/>
      <c r="B18" s="49" t="s">
        <v>39</v>
      </c>
      <c r="C18" s="51"/>
      <c r="D18" s="34" t="s">
        <v>40</v>
      </c>
      <c r="E18" s="70"/>
      <c r="F18" s="70"/>
      <c r="G18" s="35"/>
      <c r="H18" s="11"/>
      <c r="I18" s="5">
        <v>8</v>
      </c>
      <c r="J18" s="5">
        <v>35</v>
      </c>
      <c r="K18" s="11"/>
      <c r="L18" s="60"/>
      <c r="M18" s="61"/>
      <c r="N18" s="61"/>
      <c r="O18" s="61"/>
      <c r="P18" s="61"/>
      <c r="Q18" s="61"/>
    </row>
    <row r="19" spans="1:17" ht="15.75" thickBot="1" x14ac:dyDescent="0.3">
      <c r="A19" s="6" t="s">
        <v>28</v>
      </c>
      <c r="B19" s="52"/>
      <c r="C19" s="54"/>
      <c r="D19" s="34" t="s">
        <v>41</v>
      </c>
      <c r="E19" s="35"/>
      <c r="F19" s="34">
        <v>74</v>
      </c>
      <c r="G19" s="35"/>
      <c r="H19" s="11"/>
      <c r="I19" s="5">
        <v>10</v>
      </c>
      <c r="J19" s="5">
        <v>33</v>
      </c>
      <c r="K19" s="11"/>
      <c r="L19" s="60"/>
      <c r="M19" s="61"/>
      <c r="N19" s="61"/>
      <c r="O19" s="61"/>
      <c r="P19" s="61"/>
      <c r="Q19" s="61"/>
    </row>
    <row r="20" spans="1:17" ht="15.75" thickBot="1" x14ac:dyDescent="0.3">
      <c r="A20" s="6" t="s">
        <v>42</v>
      </c>
      <c r="B20" s="10">
        <v>16.5</v>
      </c>
      <c r="C20" s="11"/>
      <c r="D20" s="34" t="s">
        <v>43</v>
      </c>
      <c r="E20" s="35"/>
      <c r="F20" s="34">
        <v>74</v>
      </c>
      <c r="G20" s="35"/>
      <c r="H20" s="11"/>
      <c r="I20" s="5">
        <v>12</v>
      </c>
      <c r="J20" s="5">
        <v>30</v>
      </c>
      <c r="K20" s="11"/>
      <c r="L20" s="60"/>
      <c r="M20" s="61"/>
      <c r="N20" s="61"/>
      <c r="O20" s="61"/>
      <c r="P20" s="61"/>
      <c r="Q20" s="61"/>
    </row>
    <row r="21" spans="1:17" ht="15.75" thickBot="1" x14ac:dyDescent="0.3">
      <c r="A21" s="6" t="s">
        <v>44</v>
      </c>
      <c r="B21" s="10">
        <v>24.5</v>
      </c>
      <c r="C21" s="11"/>
      <c r="D21" s="12"/>
      <c r="E21" s="12"/>
      <c r="F21" s="64"/>
      <c r="G21" s="65"/>
      <c r="H21" s="11"/>
      <c r="I21" s="5">
        <v>14</v>
      </c>
      <c r="J21" s="5">
        <v>26.5</v>
      </c>
      <c r="K21" s="11"/>
      <c r="L21" s="60"/>
      <c r="M21" s="61"/>
      <c r="N21" s="61"/>
      <c r="O21" s="61"/>
      <c r="P21" s="61"/>
      <c r="Q21" s="61"/>
    </row>
    <row r="22" spans="1:17" ht="18" thickBot="1" x14ac:dyDescent="0.3">
      <c r="A22" s="6" t="s">
        <v>45</v>
      </c>
      <c r="B22" s="10">
        <v>32</v>
      </c>
      <c r="C22" s="11"/>
      <c r="D22" s="34" t="s">
        <v>46</v>
      </c>
      <c r="E22" s="35"/>
      <c r="F22" s="66" t="s">
        <v>47</v>
      </c>
      <c r="G22" s="67"/>
      <c r="H22" s="11"/>
      <c r="I22" s="5">
        <v>16</v>
      </c>
      <c r="J22" s="5">
        <v>21.5</v>
      </c>
      <c r="K22" s="11"/>
      <c r="L22" s="60"/>
      <c r="M22" s="61"/>
      <c r="N22" s="61"/>
      <c r="O22" s="61"/>
      <c r="P22" s="61"/>
      <c r="Q22" s="61"/>
    </row>
    <row r="23" spans="1:17" ht="18" thickBot="1" x14ac:dyDescent="0.3">
      <c r="A23" s="6" t="s">
        <v>48</v>
      </c>
      <c r="B23" s="10">
        <v>11.5</v>
      </c>
      <c r="C23" s="11"/>
      <c r="D23" s="68" t="s">
        <v>49</v>
      </c>
      <c r="E23" s="69"/>
      <c r="F23" s="68" t="s">
        <v>50</v>
      </c>
      <c r="G23" s="69"/>
      <c r="H23" s="11"/>
      <c r="I23" s="13"/>
      <c r="J23" s="14"/>
      <c r="K23" s="14"/>
      <c r="L23" s="60"/>
      <c r="M23" s="61"/>
      <c r="N23" s="61"/>
      <c r="O23" s="61"/>
      <c r="P23" s="61"/>
      <c r="Q23" s="61"/>
    </row>
    <row r="24" spans="1:17" x14ac:dyDescent="0.25">
      <c r="A24" s="62"/>
      <c r="B24" s="62"/>
      <c r="C24" s="62"/>
      <c r="D24" s="62"/>
      <c r="E24" s="62"/>
      <c r="F24" s="62"/>
      <c r="G24" s="62"/>
      <c r="H24" s="62"/>
      <c r="I24" s="62"/>
    </row>
    <row r="25" spans="1:17" x14ac:dyDescent="0.25">
      <c r="A25" s="63"/>
      <c r="B25" s="63"/>
      <c r="C25" s="63"/>
      <c r="D25" s="63"/>
      <c r="E25" s="63"/>
      <c r="F25" s="63"/>
      <c r="G25" s="63"/>
      <c r="H25" s="63"/>
      <c r="I25" s="63"/>
    </row>
    <row r="26" spans="1:17" ht="18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15" t="s">
        <v>6</v>
      </c>
      <c r="K26" s="15" t="s">
        <v>51</v>
      </c>
      <c r="L26" s="15" t="s">
        <v>52</v>
      </c>
      <c r="M26" s="19" t="s">
        <v>65</v>
      </c>
      <c r="N26" s="19" t="s">
        <v>66</v>
      </c>
      <c r="O26" s="19" t="s">
        <v>67</v>
      </c>
      <c r="P26" s="23"/>
    </row>
    <row r="27" spans="1:17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16" t="s">
        <v>19</v>
      </c>
      <c r="K27" s="17">
        <f>((($F$19*$F$20)/10000)*(J5/1000))/K5</f>
        <v>1.8400537634408601E-3</v>
      </c>
      <c r="L27" s="17">
        <f>(3500/((E5+I5)/2))*K27</f>
        <v>1.8382155478929671E-3</v>
      </c>
      <c r="M27" s="20">
        <f>P36-P45</f>
        <v>34.72171557204021</v>
      </c>
      <c r="N27" s="20">
        <f>(($B$17-$B$16)/100)+(((H5*10000*9.8+(($B$23/100)*998*9.8))-((G5/1000)*13600*9.8+(($B$22/100)*998*9.8))))/(998*9.8)</f>
        <v>31.727254509018032</v>
      </c>
      <c r="O27" s="20">
        <f>0.5*((M27*(3500/E5)^2)+(N27*(3500/I5)^2))</f>
        <v>33.156053763069352</v>
      </c>
    </row>
    <row r="28" spans="1:17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16" t="s">
        <v>20</v>
      </c>
      <c r="K28" s="17">
        <f t="shared" ref="K28:K32" si="0">((($F$19*$F$20)/10000)*(J6/1000))/K6</f>
        <v>3.0523968784838349E-3</v>
      </c>
      <c r="L28" s="17">
        <f t="shared" ref="L28:L32" si="1">(3500/((E6+I6)/2))*K28</f>
        <v>3.0642159973306819E-3</v>
      </c>
      <c r="M28" s="20">
        <f t="shared" ref="M28:M32" si="2">P37-P46</f>
        <v>31.94813129760265</v>
      </c>
      <c r="N28" s="20">
        <f t="shared" ref="N28:N32" si="3">(($B$17-$B$16)/100)+(((H6*10000*9.8+(($B$23/100)*998*9.8))-((G6/1000)*13600*9.8+(($B$22/100)*998*9.8))))/(998*9.8)</f>
        <v>29.995791583166326</v>
      </c>
      <c r="O28" s="20">
        <f t="shared" ref="O28:O32" si="4">0.5*((M28*(3500/E6)^2)+(N28*(3500/I6)^2))</f>
        <v>31.214972924540405</v>
      </c>
    </row>
    <row r="29" spans="1:17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16" t="s">
        <v>21</v>
      </c>
      <c r="K29" s="17">
        <f t="shared" si="0"/>
        <v>3.8617771509167845E-3</v>
      </c>
      <c r="L29" s="17">
        <f t="shared" si="1"/>
        <v>3.885646119939269E-3</v>
      </c>
      <c r="M29" s="20">
        <f t="shared" si="2"/>
        <v>29.036691348369423</v>
      </c>
      <c r="N29" s="20">
        <f t="shared" si="3"/>
        <v>28.128056112224446</v>
      </c>
      <c r="O29" s="20">
        <f t="shared" si="4"/>
        <v>28.937496930540053</v>
      </c>
    </row>
    <row r="30" spans="1:17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16" t="s">
        <v>22</v>
      </c>
      <c r="K30" s="17">
        <f t="shared" si="0"/>
        <v>4.5406301824212269E-3</v>
      </c>
      <c r="L30" s="17">
        <f t="shared" si="1"/>
        <v>4.5746130220133251E-3</v>
      </c>
      <c r="M30" s="20">
        <f t="shared" si="2"/>
        <v>27.264037204497388</v>
      </c>
      <c r="N30" s="20">
        <f t="shared" si="3"/>
        <v>26.396593186372748</v>
      </c>
      <c r="O30" s="20">
        <f t="shared" si="4"/>
        <v>27.23518761596662</v>
      </c>
    </row>
    <row r="31" spans="1:17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16" t="s">
        <v>23</v>
      </c>
      <c r="K31" s="17">
        <f t="shared" si="0"/>
        <v>5.2959381044487431E-3</v>
      </c>
      <c r="L31" s="17">
        <f t="shared" si="1"/>
        <v>5.3401853545291264E-3</v>
      </c>
      <c r="M31" s="20">
        <f t="shared" si="2"/>
        <v>25.499534782153717</v>
      </c>
      <c r="N31" s="20">
        <f t="shared" si="3"/>
        <v>24.596993987975953</v>
      </c>
      <c r="O31" s="20">
        <f t="shared" si="4"/>
        <v>25.469725437557543</v>
      </c>
    </row>
    <row r="32" spans="1:17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16" t="s">
        <v>24</v>
      </c>
      <c r="K32" s="17">
        <f t="shared" si="0"/>
        <v>5.9912472647702403E-3</v>
      </c>
      <c r="L32" s="17">
        <f t="shared" si="1"/>
        <v>6.0421741612723939E-3</v>
      </c>
      <c r="M32" s="20">
        <f t="shared" si="2"/>
        <v>22.598732495958359</v>
      </c>
      <c r="N32" s="20">
        <f t="shared" si="3"/>
        <v>22.797394789579155</v>
      </c>
      <c r="O32" s="20">
        <f t="shared" si="4"/>
        <v>23.085445062759046</v>
      </c>
    </row>
    <row r="33" spans="1:16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3"/>
      <c r="K33" s="18">
        <v>0.125</v>
      </c>
      <c r="L33" s="18">
        <v>0.125</v>
      </c>
      <c r="M33" s="18"/>
      <c r="N33" s="18">
        <v>0.25</v>
      </c>
      <c r="O33" s="18">
        <v>0.25</v>
      </c>
    </row>
    <row r="34" spans="1:16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3"/>
    </row>
    <row r="35" spans="1:16" ht="18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15" t="s">
        <v>6</v>
      </c>
      <c r="K35" s="15" t="s">
        <v>53</v>
      </c>
      <c r="L35" s="15" t="s">
        <v>54</v>
      </c>
      <c r="M35" s="19" t="s">
        <v>55</v>
      </c>
      <c r="N35" s="19" t="s">
        <v>56</v>
      </c>
      <c r="O35" s="19" t="s">
        <v>57</v>
      </c>
      <c r="P35" s="19" t="s">
        <v>58</v>
      </c>
    </row>
    <row r="36" spans="1:16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16" t="s">
        <v>19</v>
      </c>
      <c r="K36" s="15">
        <f>$B$15/100</f>
        <v>1.0449999999999999</v>
      </c>
      <c r="L36" s="20">
        <f>D5*9.8*10000+(($B$21/100)*998*9.8)</f>
        <v>325796.19800000003</v>
      </c>
      <c r="M36" s="21">
        <f>(K27/2)/$G$16</f>
        <v>0.70231059673315277</v>
      </c>
      <c r="N36" s="20">
        <f>(M36*$G$17)/0.00000098</f>
        <v>29239.053415012895</v>
      </c>
      <c r="O36" s="15">
        <v>1</v>
      </c>
      <c r="P36" s="22">
        <f>K36+(L36/(998*9.8))+((O36*M36^2)/19.6)</f>
        <v>34.381297579543535</v>
      </c>
    </row>
    <row r="37" spans="1:16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16" t="s">
        <v>20</v>
      </c>
      <c r="K37" s="15">
        <f t="shared" ref="K37:K41" si="5">$B$15/100</f>
        <v>1.0449999999999999</v>
      </c>
      <c r="L37" s="20">
        <f t="shared" ref="L37:L41" si="6">D6*9.8*10000+(($B$21/100)*998*9.8)</f>
        <v>296396.19799999997</v>
      </c>
      <c r="M37" s="20">
        <f t="shared" ref="M37:M41" si="7">(K28/2)/$G$16</f>
        <v>1.1650369765205477</v>
      </c>
      <c r="N37" s="20">
        <f t="shared" ref="N37:N41" si="8">(M37*$G$17)/0.00000098</f>
        <v>48503.580246977908</v>
      </c>
      <c r="O37" s="15">
        <v>1</v>
      </c>
      <c r="P37" s="22">
        <f t="shared" ref="P37:P41" si="9">K37+(L37/(998*9.8))+((O37*M37^2)/19.6)</f>
        <v>31.419370809698307</v>
      </c>
    </row>
    <row r="38" spans="1:16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16" t="s">
        <v>21</v>
      </c>
      <c r="K38" s="15">
        <f t="shared" si="5"/>
        <v>1.0449999999999999</v>
      </c>
      <c r="L38" s="20">
        <f t="shared" si="6"/>
        <v>266996.19800000003</v>
      </c>
      <c r="M38" s="20">
        <f t="shared" si="7"/>
        <v>1.4739607446247269</v>
      </c>
      <c r="N38" s="20">
        <f t="shared" si="8"/>
        <v>61364.896306825372</v>
      </c>
      <c r="O38" s="15">
        <v>1</v>
      </c>
      <c r="P38" s="22">
        <f t="shared" si="9"/>
        <v>28.454953128509125</v>
      </c>
    </row>
    <row r="39" spans="1:16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16" t="s">
        <v>22</v>
      </c>
      <c r="K39" s="15">
        <f t="shared" si="5"/>
        <v>1.0449999999999999</v>
      </c>
      <c r="L39" s="20">
        <f t="shared" si="6"/>
        <v>247396.198</v>
      </c>
      <c r="M39" s="20">
        <f t="shared" si="7"/>
        <v>1.7330649551226058</v>
      </c>
      <c r="N39" s="20">
        <f t="shared" si="8"/>
        <v>72152.092009186046</v>
      </c>
      <c r="O39" s="15">
        <v>1</v>
      </c>
      <c r="P39" s="22">
        <f t="shared" si="9"/>
        <v>26.493340717680091</v>
      </c>
    </row>
    <row r="40" spans="1:16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16" t="s">
        <v>23</v>
      </c>
      <c r="K40" s="15">
        <f t="shared" si="5"/>
        <v>1.0449999999999999</v>
      </c>
      <c r="L40" s="20">
        <f t="shared" si="6"/>
        <v>227796.198</v>
      </c>
      <c r="M40" s="20">
        <f t="shared" si="7"/>
        <v>2.0213504215453217</v>
      </c>
      <c r="N40" s="20">
        <f t="shared" si="8"/>
        <v>84154.18081535626</v>
      </c>
      <c r="O40" s="15">
        <v>1</v>
      </c>
      <c r="P40" s="22">
        <f t="shared" si="9"/>
        <v>24.544554303076975</v>
      </c>
    </row>
    <row r="41" spans="1:16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16" t="s">
        <v>24</v>
      </c>
      <c r="K41" s="15">
        <f t="shared" si="5"/>
        <v>1.0449999999999999</v>
      </c>
      <c r="L41" s="20">
        <f t="shared" si="6"/>
        <v>198396.198</v>
      </c>
      <c r="M41" s="20">
        <f t="shared" si="7"/>
        <v>2.2867355972405496</v>
      </c>
      <c r="N41" s="20">
        <f t="shared" si="8"/>
        <v>95202.869762667789</v>
      </c>
      <c r="O41" s="15">
        <v>1</v>
      </c>
      <c r="P41" s="22">
        <f t="shared" si="9"/>
        <v>21.59687402214141</v>
      </c>
    </row>
    <row r="42" spans="1:16" x14ac:dyDescent="0.25">
      <c r="A42" s="63"/>
      <c r="B42" s="63"/>
      <c r="C42" s="63"/>
      <c r="D42" s="63"/>
      <c r="E42" s="63"/>
      <c r="F42" s="63"/>
      <c r="G42" s="63"/>
      <c r="H42" s="63"/>
      <c r="I42" s="63"/>
      <c r="P42" s="18">
        <v>0.125</v>
      </c>
    </row>
    <row r="43" spans="1:16" x14ac:dyDescent="0.25">
      <c r="A43" s="63"/>
      <c r="B43" s="63"/>
      <c r="C43" s="63"/>
      <c r="D43" s="63"/>
      <c r="E43" s="63"/>
      <c r="F43" s="63"/>
      <c r="G43" s="63"/>
      <c r="H43" s="63"/>
      <c r="I43" s="63"/>
    </row>
    <row r="44" spans="1:16" ht="18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15" t="s">
        <v>6</v>
      </c>
      <c r="K44" s="15" t="s">
        <v>59</v>
      </c>
      <c r="L44" s="15" t="s">
        <v>60</v>
      </c>
      <c r="M44" s="15" t="s">
        <v>61</v>
      </c>
      <c r="N44" s="15" t="s">
        <v>62</v>
      </c>
      <c r="O44" s="15" t="s">
        <v>63</v>
      </c>
      <c r="P44" s="15" t="s">
        <v>64</v>
      </c>
    </row>
    <row r="45" spans="1:16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15" t="s">
        <v>19</v>
      </c>
      <c r="K45" s="15">
        <f>$B$14/100</f>
        <v>0.78</v>
      </c>
      <c r="L45" s="20">
        <f>((C5/1000)*13600*9.8)+(($B$20/100)*998*9.8)</f>
        <v>-11047.834000000001</v>
      </c>
      <c r="M45" s="21">
        <f>(K27/2)/$G$14</f>
        <v>0.42397552153015211</v>
      </c>
      <c r="N45" s="20">
        <f>(M45*$G$15)/0.00000098</f>
        <v>22712.974367686722</v>
      </c>
      <c r="O45" s="15">
        <v>1</v>
      </c>
      <c r="P45" s="21">
        <f>K45+(L45/(998*9.8))+((O45*M45^2)/19.6)</f>
        <v>-0.34041799249667432</v>
      </c>
    </row>
    <row r="46" spans="1:16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15" t="s">
        <v>20</v>
      </c>
      <c r="K46" s="15">
        <f t="shared" ref="K46:K50" si="10">$B$14/100</f>
        <v>0.78</v>
      </c>
      <c r="L46" s="20">
        <f t="shared" ref="L46:L50" si="11">(C6/1000)*13600*9.8+(($B$20/100)*998*9.8)</f>
        <v>-13047.034000000001</v>
      </c>
      <c r="M46" s="21">
        <f t="shared" ref="M46:M50" si="12">(K28/2)/$G$14</f>
        <v>0.70331725310687443</v>
      </c>
      <c r="N46" s="20">
        <f t="shared" ref="N46:N50" si="13">(M46*$G$15)/0.00000098</f>
        <v>37677.709987868271</v>
      </c>
      <c r="O46" s="15">
        <v>1</v>
      </c>
      <c r="P46" s="21">
        <f t="shared" ref="P46:P50" si="14">K46+(L46/(998*9.8))+((O46*M46^2)/19.6)</f>
        <v>-0.52876048790434105</v>
      </c>
    </row>
    <row r="47" spans="1:16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15" t="s">
        <v>21</v>
      </c>
      <c r="K47" s="15">
        <f t="shared" si="10"/>
        <v>0.78</v>
      </c>
      <c r="L47" s="20">
        <f t="shared" si="11"/>
        <v>-13713.434000000001</v>
      </c>
      <c r="M47" s="21">
        <f t="shared" si="12"/>
        <v>0.88981040343704709</v>
      </c>
      <c r="N47" s="20">
        <f t="shared" si="13"/>
        <v>47668.414469841809</v>
      </c>
      <c r="O47" s="15">
        <v>1</v>
      </c>
      <c r="P47" s="21">
        <f t="shared" si="14"/>
        <v>-0.58173821986029861</v>
      </c>
    </row>
    <row r="48" spans="1:16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15" t="s">
        <v>22</v>
      </c>
      <c r="K48" s="15">
        <f t="shared" si="10"/>
        <v>0.78</v>
      </c>
      <c r="L48" s="20">
        <f t="shared" si="11"/>
        <v>-15712.634000000002</v>
      </c>
      <c r="M48" s="20">
        <f t="shared" si="12"/>
        <v>1.0462281526316191</v>
      </c>
      <c r="N48" s="20">
        <f t="shared" si="13"/>
        <v>56047.936748122447</v>
      </c>
      <c r="O48" s="15">
        <v>1</v>
      </c>
      <c r="P48" s="21">
        <f t="shared" si="14"/>
        <v>-0.77069648681729508</v>
      </c>
    </row>
    <row r="49" spans="1:16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15" t="s">
        <v>23</v>
      </c>
      <c r="K49" s="15">
        <f t="shared" si="10"/>
        <v>0.78</v>
      </c>
      <c r="L49" s="20">
        <f t="shared" si="11"/>
        <v>-17711.833999999999</v>
      </c>
      <c r="M49" s="20">
        <f t="shared" si="12"/>
        <v>1.2202622360480975</v>
      </c>
      <c r="N49" s="20">
        <f t="shared" si="13"/>
        <v>65371.191216862368</v>
      </c>
      <c r="O49" s="15">
        <v>1</v>
      </c>
      <c r="P49" s="21">
        <f t="shared" si="14"/>
        <v>-0.95498047907674233</v>
      </c>
    </row>
    <row r="50" spans="1:16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15" t="s">
        <v>24</v>
      </c>
      <c r="K50" s="15">
        <f t="shared" si="10"/>
        <v>0.78</v>
      </c>
      <c r="L50" s="20">
        <f>(C10/1000)*13600*9.8+(($B$20/100)*998*9.8)</f>
        <v>-18378.234</v>
      </c>
      <c r="M50" s="20">
        <f t="shared" si="12"/>
        <v>1.3804717199931429</v>
      </c>
      <c r="N50" s="20">
        <f t="shared" si="13"/>
        <v>73953.842142489812</v>
      </c>
      <c r="O50" s="15">
        <v>1</v>
      </c>
      <c r="P50" s="20">
        <f t="shared" si="14"/>
        <v>-1.0018584738169487</v>
      </c>
    </row>
    <row r="51" spans="1:16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3"/>
      <c r="K51" s="3"/>
      <c r="L51" s="3"/>
      <c r="M51" s="3"/>
      <c r="N51" s="3"/>
      <c r="O51" s="3"/>
      <c r="P51" s="18">
        <v>0.125</v>
      </c>
    </row>
    <row r="52" spans="1:16" x14ac:dyDescent="0.25">
      <c r="A52" s="63"/>
      <c r="B52" s="63"/>
      <c r="C52" s="63"/>
      <c r="D52" s="63"/>
      <c r="E52" s="63"/>
      <c r="F52" s="63"/>
      <c r="G52" s="63"/>
      <c r="H52" s="63"/>
      <c r="I52" s="63"/>
    </row>
    <row r="53" spans="1:16" x14ac:dyDescent="0.25">
      <c r="A53" s="63"/>
      <c r="B53" s="63"/>
      <c r="C53" s="63"/>
      <c r="D53" s="63"/>
      <c r="E53" s="63"/>
      <c r="F53" s="63"/>
      <c r="G53" s="63"/>
      <c r="H53" s="63"/>
      <c r="I53" s="63"/>
    </row>
  </sheetData>
  <mergeCells count="37">
    <mergeCell ref="L3:Q23"/>
    <mergeCell ref="A24:I53"/>
    <mergeCell ref="F21:G21"/>
    <mergeCell ref="D22:E22"/>
    <mergeCell ref="F22:G22"/>
    <mergeCell ref="D23:E23"/>
    <mergeCell ref="F23:G23"/>
    <mergeCell ref="B18:C19"/>
    <mergeCell ref="D18:G18"/>
    <mergeCell ref="D19:E19"/>
    <mergeCell ref="F19:G19"/>
    <mergeCell ref="D20:E20"/>
    <mergeCell ref="F20:G20"/>
    <mergeCell ref="D14:D15"/>
    <mergeCell ref="E14:F14"/>
    <mergeCell ref="E15:F15"/>
    <mergeCell ref="D16:D17"/>
    <mergeCell ref="E16:F16"/>
    <mergeCell ref="E17:F17"/>
    <mergeCell ref="A11:C12"/>
    <mergeCell ref="D11:G13"/>
    <mergeCell ref="H11:K11"/>
    <mergeCell ref="H12:K12"/>
    <mergeCell ref="H13:K13"/>
    <mergeCell ref="B13:C13"/>
    <mergeCell ref="E5:F5"/>
    <mergeCell ref="E6:F6"/>
    <mergeCell ref="E7:F7"/>
    <mergeCell ref="E8:F8"/>
    <mergeCell ref="E9:F9"/>
    <mergeCell ref="E10:F10"/>
    <mergeCell ref="E4:F4"/>
    <mergeCell ref="E1:F2"/>
    <mergeCell ref="I1:I2"/>
    <mergeCell ref="J1:J2"/>
    <mergeCell ref="K1:K2"/>
    <mergeCell ref="E3:F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>
              <from>
                <xdr:col>11</xdr:col>
                <xdr:colOff>295275</xdr:colOff>
                <xdr:row>2</xdr:row>
                <xdr:rowOff>104775</xdr:rowOff>
              </from>
              <to>
                <xdr:col>16</xdr:col>
                <xdr:colOff>238125</xdr:colOff>
                <xdr:row>22</xdr:row>
                <xdr:rowOff>123825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Plan1</vt:lpstr>
      <vt:lpstr>Plan2</vt:lpstr>
      <vt:lpstr>Plan3</vt:lpstr>
      <vt:lpstr>Plan4</vt:lpstr>
      <vt:lpstr>Plan5</vt:lpstr>
      <vt:lpstr>Plan6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alemão</dc:creator>
  <cp:lastModifiedBy>alemão</cp:lastModifiedBy>
  <dcterms:created xsi:type="dcterms:W3CDTF">2012-11-28T01:25:11Z</dcterms:created>
  <dcterms:modified xsi:type="dcterms:W3CDTF">2012-11-28T12:53:45Z</dcterms:modified>
</cp:coreProperties>
</file>